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630" windowWidth="12120" windowHeight="9120" tabRatio="737" activeTab="1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инструкция2" sheetId="7" state="veryHidden" r:id="rId7"/>
    <sheet name="TEHSHEET" sheetId="8" state="veryHidden" r:id="rId8"/>
    <sheet name="et_union" sheetId="9" state="veryHidden" r:id="rId9"/>
    <sheet name="REESTR" sheetId="10" state="veryHidden" r:id="rId10"/>
    <sheet name="REESTR_START" sheetId="11" state="veryHidden" r:id="rId11"/>
    <sheet name="REESTR_ORG" sheetId="12" state="veryHidden" r:id="rId12"/>
    <sheet name="modButtonClick" sheetId="13" state="veryHidden" r:id="rId13"/>
  </sheets>
  <definedNames>
    <definedName name="fil">'Справочники'!$H$15</definedName>
    <definedName name="inn">'Справочники'!$G$13</definedName>
    <definedName name="INV">'Инвестиционная'!$F$22:$F$27,'Инвестиционная'!$F$33:$F$35,'Инвестиционная'!$F$58:$F$60,'Инвестиционная'!$F$62:$F$64,'Инвестиционная'!$F$66:$F$68,'Инвестиционная'!$F$70:$F$74,'Инвестиционная'!$F$104,'Инвестиционная'!$F$106:$F$107,'Инвестиционная'!$F$111,'Инвестиционная'!$F$131</definedName>
    <definedName name="kom_et">'et_union'!$A$8:$U$17</definedName>
    <definedName name="kpp">'Справочники'!$H$13</definedName>
    <definedName name="KV">'TEHSHEET'!$N$5:$N$8</definedName>
    <definedName name="LIST_MR_MO_OKTMO">'REESTR'!$A$2:$C$224</definedName>
    <definedName name="LIST_ORG_VS">'REESTR_ORG'!$A$2:$H$99</definedName>
    <definedName name="LIST_ORG_WARM">'REESTR_ORG'!$B$2:$F$247</definedName>
    <definedName name="LOAD1">'Справочники'!$G$33:$I$37,'Справочники'!$G$7:$I$7,P1_LOAD1</definedName>
    <definedName name="mo">'Справочники'!$F$10</definedName>
    <definedName name="MO_LIST_10">'REESTR'!$B$17</definedName>
    <definedName name="MO_LIST_11">'REESTR'!$B$18</definedName>
    <definedName name="MO_LIST_12">'REESTR'!$B$19</definedName>
    <definedName name="MO_LIST_13">'REESTR'!$B$20</definedName>
    <definedName name="MO_LIST_14">'REESTR'!$B$21:$B$22</definedName>
    <definedName name="MO_LIST_15">'REESTR'!$B$23:$B$30</definedName>
    <definedName name="MO_LIST_16">'REESTR'!$B$31:$B$36</definedName>
    <definedName name="MO_LIST_17">'REESTR'!$B$37:$B$45</definedName>
    <definedName name="MO_LIST_18">'REESTR'!$B$46:$B$56</definedName>
    <definedName name="MO_LIST_19">'REESTR'!$B$57:$B$65</definedName>
    <definedName name="MO_LIST_2">'REESTR'!$B$2:$B$7</definedName>
    <definedName name="MO_LIST_20">'REESTR'!$B$66</definedName>
    <definedName name="MO_LIST_21">'REESTR'!$B$67:$B$77</definedName>
    <definedName name="MO_LIST_22">'REESTR'!$B$78:$B$82</definedName>
    <definedName name="MO_LIST_23">'REESTR'!$B$83</definedName>
    <definedName name="MO_LIST_24">'REESTR'!$B$84:$B$85</definedName>
    <definedName name="MO_LIST_25">'REESTR'!$B$86</definedName>
    <definedName name="MO_LIST_26">'REESTR'!$B$87:$B$95</definedName>
    <definedName name="MO_LIST_27">'REESTR'!$B$96:$B$97</definedName>
    <definedName name="MO_LIST_28">'REESTR'!$B$98</definedName>
    <definedName name="MO_LIST_29">'REESTR'!$B$99:$B$106</definedName>
    <definedName name="MO_LIST_3">'REESTR'!$B$8:$B$9</definedName>
    <definedName name="MO_LIST_30">'REESTR'!$B$107:$B$113</definedName>
    <definedName name="MO_LIST_31">'REESTR'!$B$114:$B$126</definedName>
    <definedName name="MO_LIST_32">'REESTR'!$B$127</definedName>
    <definedName name="MO_LIST_33">'REESTR'!$B$128</definedName>
    <definedName name="MO_LIST_34">'REESTR'!$B$129:$B$140</definedName>
    <definedName name="MO_LIST_35">'REESTR'!$B$141:$B$151</definedName>
    <definedName name="MO_LIST_36">'REESTR'!$B$152</definedName>
    <definedName name="MO_LIST_37">'REESTR'!$B$153:$B$161</definedName>
    <definedName name="MO_LIST_38">'REESTR'!$B$162:$B$172</definedName>
    <definedName name="MO_LIST_39">'REESTR'!$B$173:$B$183</definedName>
    <definedName name="MO_LIST_4">'REESTR'!$B$10:$B$11</definedName>
    <definedName name="MO_LIST_40">'REESTR'!$B$184:$B$191</definedName>
    <definedName name="MO_LIST_41">'REESTR'!$B$192</definedName>
    <definedName name="MO_LIST_42">'REESTR'!$B$193:$B$201</definedName>
    <definedName name="MO_LIST_43">'REESTR'!$B$202:$B$210</definedName>
    <definedName name="MO_LIST_44">'REESTR'!$B$211:$B$217</definedName>
    <definedName name="MO_LIST_45">'REESTR'!$B$218</definedName>
    <definedName name="MO_LIST_46">'REESTR'!$B$219</definedName>
    <definedName name="MO_LIST_47">'REESTR'!$B$220</definedName>
    <definedName name="MO_LIST_48">'REESTR'!$B$17</definedName>
    <definedName name="MO_LIST_49">'REESTR'!$B$18</definedName>
    <definedName name="MO_LIST_5">'REESTR'!$B$12</definedName>
    <definedName name="MO_LIST_50">'REESTR'!$B$98</definedName>
    <definedName name="MO_LIST_6">'REESTR'!$B$13</definedName>
    <definedName name="MO_LIST_7">'REESTR'!$B$14</definedName>
    <definedName name="MO_LIST_8">'REESTR'!$B$15</definedName>
    <definedName name="MO_LIST_9">'REESTR'!$B$16</definedName>
    <definedName name="MO_LIST1">'REESTR'!$N$2:$N$518</definedName>
    <definedName name="mo_n">'Справочники'!$F$10</definedName>
    <definedName name="mr">'Справочники'!$F$9</definedName>
    <definedName name="MR_LIST">'REESTR'!$D$2:$D$50</definedName>
    <definedName name="od_et">'et_union'!$A$3:$Q$3</definedName>
    <definedName name="oktmo">'Справочники'!$H$10</definedName>
    <definedName name="OKTMO_LIST1">'REESTR'!$L$2</definedName>
    <definedName name="oktmo_n">'Справочники'!$H$10</definedName>
    <definedName name="org">'Справочники'!$F$13</definedName>
    <definedName name="org_n">'Справочники'!$F$13</definedName>
    <definedName name="P1_LOAD1" hidden="1">'Справочники'!$F$8,'Справочники'!$E$13,'Справочники'!$G$15,'Справочники'!$G$17,'Справочники'!$G$21:$I$25,'Справочники'!$G$27:$I$31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2_DiapProt">P1_T2_DiapProt,P2_T2_DiapProt</definedName>
    <definedName name="VD">'TEHSHEET'!$E$1:$E$6</definedName>
    <definedName name="version">'Инструкция'!$N$3</definedName>
    <definedName name="vprod">'Справочники'!$E$15</definedName>
    <definedName name="YEAR">'TEHSHEET'!$P$5:$P$8</definedName>
    <definedName name="_xlnm.Print_Area" localSheetId="1">'Справочники'!$A$1:$R$39</definedName>
  </definedNames>
  <calcPr fullCalcOnLoad="1"/>
</workbook>
</file>

<file path=xl/comments3.xml><?xml version="1.0" encoding="utf-8"?>
<comments xmlns="http://schemas.openxmlformats.org/spreadsheetml/2006/main">
  <authors>
    <author>C2DE8400</author>
  </authors>
  <commentList>
    <comment ref="E21" authorId="0">
      <text>
        <r>
          <rPr>
            <b/>
            <sz val="8"/>
            <rFont val="Tahoma"/>
            <family val="0"/>
          </rPr>
          <t>Объем поднятой воды насосными станциями первого подъема (тыс.куб.м)</t>
        </r>
      </text>
    </comment>
  </commentList>
</comments>
</file>

<file path=xl/comments4.xml><?xml version="1.0" encoding="utf-8"?>
<comments xmlns="http://schemas.openxmlformats.org/spreadsheetml/2006/main">
  <authors>
    <author>I</author>
    <author>Dima</author>
  </authors>
  <commentList>
    <comment ref="E48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113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  <comment ref="E114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</commentList>
</comments>
</file>

<file path=xl/sharedStrings.xml><?xml version="1.0" encoding="utf-8"?>
<sst xmlns="http://schemas.openxmlformats.org/spreadsheetml/2006/main" count="2106" uniqueCount="1242">
  <si>
    <t>1.4.1.</t>
  </si>
  <si>
    <t>FIL</t>
  </si>
  <si>
    <t xml:space="preserve">               - бюджетным организациям</t>
  </si>
  <si>
    <t xml:space="preserve">               - прочим потребителям</t>
  </si>
  <si>
    <t>1.1.3.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</si>
  <si>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</si>
  <si>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</si>
  <si>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</si>
  <si>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1.1.4.</t>
  </si>
  <si>
    <t xml:space="preserve">                            диаметр от 1000мм, (км)</t>
  </si>
  <si>
    <t>Коэффициент потерь (куб. м/км)</t>
  </si>
  <si>
    <t>1.1.5.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</si>
  <si>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</si>
  <si>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</si>
  <si>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1.2.1.</t>
  </si>
  <si>
    <t>Наличие контроля качества товаров и услуг (%)</t>
  </si>
  <si>
    <t xml:space="preserve">    -в местах водозабора (ед.)</t>
  </si>
  <si>
    <t xml:space="preserve">    -перед поступлением в распределительную сеть (ед.)</t>
  </si>
  <si>
    <t xml:space="preserve">    -в точках водоразбора наружной сети (ед.)</t>
  </si>
  <si>
    <t xml:space="preserve">    -в точках водоразбора внутренней сети (ед.)</t>
  </si>
  <si>
    <t>1.2.2.</t>
  </si>
  <si>
    <t>Эффективность использования энергии (энергоемкость производства - подача воды), (кВтч/куб. м)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</si>
  <si>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</si>
  <si>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</si>
  <si>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</si>
  <si>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</si>
  <si>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</si>
  <si>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</si>
  <si>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</si>
  <si>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</si>
  <si>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</si>
  <si>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</si>
  <si>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</si>
  <si>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</si>
  <si>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 xml:space="preserve">    прочие средства (тыс. руб.)</t>
  </si>
  <si>
    <t xml:space="preserve">    амортизация (тыс.руб.)</t>
  </si>
  <si>
    <t xml:space="preserve">    инвестиционная надбавка к тарифу  (тыс.руб.)</t>
  </si>
  <si>
    <t xml:space="preserve">    прибыль  (тыс.руб.)</t>
  </si>
  <si>
    <t>end</t>
  </si>
  <si>
    <t>Добавить комментарий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</si>
  <si>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</si>
  <si>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</si>
  <si>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>2.1.1.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</si>
  <si>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</si>
  <si>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</si>
  <si>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</si>
  <si>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</si>
  <si>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</si>
  <si>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2.1.5.</t>
  </si>
  <si>
    <t>2.1.6.</t>
  </si>
  <si>
    <t>Индекс замены оборудования (%)</t>
  </si>
  <si>
    <t>2.1.7.</t>
  </si>
  <si>
    <t>2.1.8.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</si>
  <si>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</si>
  <si>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</si>
  <si>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</si>
  <si>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</si>
  <si>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2.2.2.</t>
  </si>
  <si>
    <t>Обеспеченность потребления товаров и услуг приборами учета (%)</t>
  </si>
  <si>
    <t>Объем товаров и услуг, реализуемый по приборам учета  (тыс. куб. м)</t>
  </si>
  <si>
    <t>Общий объем реализации товаров и услуг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</si>
  <si>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</si>
  <si>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</si>
  <si>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</si>
  <si>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</si>
  <si>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 xml:space="preserve">             -в т.ч. сети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</si>
  <si>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</si>
  <si>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</si>
  <si>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>Государственное унитарное предприятие</t>
  </si>
  <si>
    <t>Соответствие качества товаров и услуг установленным требованиям (%)</t>
  </si>
  <si>
    <t>МР_ОКТМО</t>
  </si>
  <si>
    <t>Водозабор</t>
  </si>
  <si>
    <t>Водоочистка</t>
  </si>
  <si>
    <t>Транспортировка и распределение воды</t>
  </si>
  <si>
    <t>С инструкцией ознакомлен(а):</t>
  </si>
  <si>
    <t>Мониторинг выполнения производственных и инвестиционных программ в сфере водоснабжения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</si>
  <si>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</si>
  <si>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</si>
  <si>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</si>
  <si>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</si>
  <si>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</si>
  <si>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</si>
  <si>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</si>
  <si>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</si>
  <si>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2.2. Сбалансированность системы коммунальной инфраструктуры процент установки общедомовых приборов учета</t>
  </si>
  <si>
    <t>2.2. Сбалансированность системы коммунальной инфраструктуры процент установки индивидуальных (квартирных) приборов учета</t>
  </si>
  <si>
    <t>Водозабор и очистка</t>
  </si>
  <si>
    <t>Водозабор и транспортировка</t>
  </si>
  <si>
    <t xml:space="preserve">                            диаметр от 250мм до 500мм, (км)</t>
  </si>
  <si>
    <t xml:space="preserve">                            диаметр от 500мм до 1000мм, (км)</t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</si>
  <si>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</si>
  <si>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</si>
  <si>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</si>
  <si>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>Вид отпускаемой воды:</t>
  </si>
  <si>
    <t>L1.1.2.5</t>
  </si>
  <si>
    <t>Водозабор, водоочистка, транспортировка и распределение воды</t>
  </si>
  <si>
    <t>1.2.3.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</si>
  <si>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</si>
  <si>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</si>
  <si>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</si>
  <si>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</si>
  <si>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</si>
  <si>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</si>
  <si>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</si>
  <si>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</si>
  <si>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1.3.3.</t>
  </si>
  <si>
    <t>Удельный вес сетей, нуждающихся в замене (%)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</si>
  <si>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</si>
  <si>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</si>
  <si>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</si>
  <si>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</si>
  <si>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</si>
  <si>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</si>
  <si>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</si>
  <si>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</si>
  <si>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</si>
  <si>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</si>
  <si>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   Справочно:         диаметр от 50мм до 250мм, (км)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</si>
  <si>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</si>
  <si>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</si>
  <si>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Фактическое количество произведенных анализов проб на системах коммунальной инфраструктуры                               водоснабжения (ед.), в том числе:</t>
  </si>
  <si>
    <t>Индекс нового строительства (ед.)</t>
  </si>
  <si>
    <t>2.3.4.</t>
  </si>
  <si>
    <t xml:space="preserve">   Объем воды, отпущенной всем потребителям - населению (тыс.куб.м)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</si>
  <si>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</si>
  <si>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</si>
  <si>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</si>
  <si>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</si>
  <si>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</si>
  <si>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</si>
  <si>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</si>
  <si>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Эффективность использования энергии (энергоемкость производства - производство воды), (кВтч/куб. м)</t>
  </si>
  <si>
    <t xml:space="preserve">   в т.ч.    - населению</t>
  </si>
  <si>
    <t>PRD</t>
  </si>
  <si>
    <t>PRD2</t>
  </si>
  <si>
    <t>NSRF</t>
  </si>
  <si>
    <t>VDET</t>
  </si>
  <si>
    <t>Доля расходов на оплату услуг в совокупном доходе населения (%)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</si>
  <si>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</si>
  <si>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</si>
  <si>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</si>
  <si>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</si>
  <si>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</si>
  <si>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</si>
  <si>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 xml:space="preserve">Приложение N 1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</si>
  <si>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№ п/п</t>
  </si>
  <si>
    <t>Наименование показателей</t>
  </si>
  <si>
    <t>Текущий отчетный период</t>
  </si>
  <si>
    <t>1.1.1.</t>
  </si>
  <si>
    <t>1.1.2.</t>
  </si>
  <si>
    <t>Объем воды, отпущенной всем потребителям (тыс.куб.м)</t>
  </si>
  <si>
    <t xml:space="preserve">   Нормативное количество произведенных анализов проб на системах коммунальной инфраструктуры водоснабжения (ед.), в том числе:</t>
  </si>
  <si>
    <t xml:space="preserve">   Количество проб, соответствующих нормативам (ед.), в том числе: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</si>
  <si>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</si>
  <si>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</si>
  <si>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</si>
  <si>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</si>
  <si>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</si>
  <si>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</si>
  <si>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</si>
  <si>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</si>
  <si>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</si>
  <si>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</si>
  <si>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</si>
  <si>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</si>
  <si>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</si>
  <si>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</si>
  <si>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</si>
  <si>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</si>
  <si>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</si>
  <si>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</si>
  <si>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</si>
  <si>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</si>
  <si>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водоснабжения.</t>
  </si>
  <si>
    <t>Справочно: расходы на собственные технологические нужды системы водоснабжения (тыс. куб. м)</t>
  </si>
  <si>
    <t>Республика Адыгея</t>
  </si>
  <si>
    <t>Республика Алтай</t>
  </si>
  <si>
    <t>L1.2.1.2</t>
  </si>
  <si>
    <t>L1.2.1.3</t>
  </si>
  <si>
    <t>L1.2.1.4</t>
  </si>
  <si>
    <t>L1.2.1.5</t>
  </si>
  <si>
    <t>L1.2.1.6</t>
  </si>
  <si>
    <t>L1.2.1.7</t>
  </si>
  <si>
    <t>L1.2.1.8</t>
  </si>
  <si>
    <t>L1.2.1.9</t>
  </si>
  <si>
    <t>L1.2.1.10</t>
  </si>
  <si>
    <t>L1.2.1.11</t>
  </si>
  <si>
    <t>L1.2.2.1</t>
  </si>
  <si>
    <t>L1.2.2.2</t>
  </si>
  <si>
    <t>L1.2.2.3</t>
  </si>
  <si>
    <t>L1.2.2.4</t>
  </si>
  <si>
    <t>L1.2.2.5</t>
  </si>
  <si>
    <t>L1.2.2.6</t>
  </si>
  <si>
    <t>L1.2.3.1</t>
  </si>
  <si>
    <t>L1.2.3.2</t>
  </si>
  <si>
    <t>L1.3.1.1</t>
  </si>
  <si>
    <t>L1.3.1.2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</si>
  <si>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</si>
  <si>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</si>
  <si>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</si>
  <si>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</si>
  <si>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</si>
  <si>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</si>
  <si>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</si>
  <si>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</si>
  <si>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</si>
  <si>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</si>
  <si>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</si>
  <si>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</si>
  <si>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L1.3.2.13</t>
  </si>
  <si>
    <t>L1.3.2.14</t>
  </si>
  <si>
    <t>L1.3.2.15</t>
  </si>
  <si>
    <t>L1.3.2.16</t>
  </si>
  <si>
    <t>L1.3.3.1</t>
  </si>
  <si>
    <t>L1.3.3.2</t>
  </si>
  <si>
    <t>L1.3.3.3</t>
  </si>
  <si>
    <t>L1.3.3.4</t>
  </si>
  <si>
    <t>L1.3.3.5</t>
  </si>
  <si>
    <t>L1.3.3.6</t>
  </si>
  <si>
    <t>L1.4.1.1</t>
  </si>
  <si>
    <t>L1.4.1.2</t>
  </si>
  <si>
    <t>L1.4.1.3</t>
  </si>
  <si>
    <t>L2.1.1.1</t>
  </si>
  <si>
    <t>L2.1.1.2</t>
  </si>
  <si>
    <t>L2.1.1.3</t>
  </si>
  <si>
    <t>L2.1.1.4</t>
  </si>
  <si>
    <t>L2.1.1.5</t>
  </si>
  <si>
    <t>L2.1.1.6</t>
  </si>
  <si>
    <t>L2.1.1.7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</si>
  <si>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</si>
  <si>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</si>
  <si>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</si>
  <si>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</si>
  <si>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</si>
  <si>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</si>
  <si>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</si>
  <si>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</si>
  <si>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</si>
  <si>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L2.1.5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</si>
  <si>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</si>
  <si>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</si>
  <si>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</si>
  <si>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</si>
  <si>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</si>
  <si>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</si>
  <si>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</si>
  <si>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</si>
  <si>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</si>
  <si>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L2.1.6.10</t>
  </si>
  <si>
    <t>L2.1.6.11</t>
  </si>
  <si>
    <t>L2.1.6.12</t>
  </si>
  <si>
    <t>Справочно: отпуск воды "технического качества", не прошедшую очистку (по всем группам потребителей)</t>
  </si>
  <si>
    <t>L2.2.1.12</t>
  </si>
  <si>
    <t>L2.2.2.1</t>
  </si>
  <si>
    <t>L2.2.2.2</t>
  </si>
  <si>
    <t>L2.2.2.3</t>
  </si>
  <si>
    <t>L2.2.2.4</t>
  </si>
  <si>
    <t xml:space="preserve">    плата за подключение  (тыс.руб.)</t>
  </si>
  <si>
    <t xml:space="preserve">   Средняя рыночная стоимость 1 кв. м нового жилья (руб.)</t>
  </si>
  <si>
    <t>L1.1.3.4</t>
  </si>
  <si>
    <t>L1.1.3.5</t>
  </si>
  <si>
    <t>L1.1.4.5.1</t>
  </si>
  <si>
    <t>L9.2</t>
  </si>
  <si>
    <t>L9.3</t>
  </si>
  <si>
    <t>L9.4</t>
  </si>
  <si>
    <t>L9.5</t>
  </si>
  <si>
    <t>L1.1.1</t>
  </si>
  <si>
    <t>L1.1.2.1</t>
  </si>
  <si>
    <t>L1.1.2.2</t>
  </si>
  <si>
    <t>L1.1.2.3</t>
  </si>
  <si>
    <t>L1.1.2.4</t>
  </si>
  <si>
    <t>L1.1.3.1</t>
  </si>
  <si>
    <t>L1.1.3.2</t>
  </si>
  <si>
    <t>L1.1.3.3</t>
  </si>
  <si>
    <t>L1.1.4.1</t>
  </si>
  <si>
    <t>L1.1.4.2</t>
  </si>
  <si>
    <t>L1.1.4.3</t>
  </si>
  <si>
    <t>L1.1.4.4</t>
  </si>
  <si>
    <t>L1.1.4.5</t>
  </si>
  <si>
    <t>L1.1.4.6</t>
  </si>
  <si>
    <t>L1.1.5.1</t>
  </si>
  <si>
    <t>L1.1.5.2</t>
  </si>
  <si>
    <t>L1.2.1.1</t>
  </si>
  <si>
    <t>L2.1.6.13</t>
  </si>
  <si>
    <t>L2.1.6.14</t>
  </si>
  <si>
    <t>L2.1.6.15</t>
  </si>
  <si>
    <t>L2.1.7.1</t>
  </si>
  <si>
    <t>L2.1.7.2</t>
  </si>
  <si>
    <t>L2.1.7.3</t>
  </si>
  <si>
    <t>L2.1.7.4</t>
  </si>
  <si>
    <t>L2.1.7.5</t>
  </si>
  <si>
    <t>L2.1.7.6</t>
  </si>
  <si>
    <t>L2.1.7.7</t>
  </si>
  <si>
    <t>L2.1.7.8</t>
  </si>
  <si>
    <t>L2.1.7.9</t>
  </si>
  <si>
    <t>L2.1.7.10</t>
  </si>
  <si>
    <t>L2.1.7.11</t>
  </si>
  <si>
    <t>L2.1.7.12</t>
  </si>
  <si>
    <t>L2.1.7.13</t>
  </si>
  <si>
    <t>L2.1.7.14</t>
  </si>
  <si>
    <t>L2.1.7.15</t>
  </si>
  <si>
    <t>L2.1.7.16</t>
  </si>
  <si>
    <t>L2.1.8.1</t>
  </si>
  <si>
    <t>L2.1.8.2</t>
  </si>
  <si>
    <t>L2.1.8.3</t>
  </si>
  <si>
    <t>L2.1.8.4</t>
  </si>
  <si>
    <t>L2.1.8.5</t>
  </si>
  <si>
    <t>L2.1.8.6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</si>
  <si>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</si>
  <si>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</si>
  <si>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</si>
  <si>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</si>
  <si>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</si>
  <si>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</si>
  <si>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</si>
  <si>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</si>
  <si>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</si>
  <si>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L2.2.1.10</t>
  </si>
  <si>
    <t>L2.2.1.11</t>
  </si>
  <si>
    <t xml:space="preserve">                 расходы воды на хозяйственно-бытовые нужды (тыс.куб.м)</t>
  </si>
  <si>
    <t>Справочно:    -процент установки общедомовых приборов учета</t>
  </si>
  <si>
    <t xml:space="preserve">                       -процент установки индивидуальных (квартирных) приборов учета</t>
  </si>
  <si>
    <t>L2.2.2.13</t>
  </si>
  <si>
    <t>L2.2.2.14</t>
  </si>
  <si>
    <t>MO</t>
  </si>
  <si>
    <t>OKTMO</t>
  </si>
  <si>
    <t>ORG</t>
  </si>
  <si>
    <t>INN</t>
  </si>
  <si>
    <t>KPP</t>
  </si>
  <si>
    <t>ENTITY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</si>
  <si>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</si>
  <si>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</si>
  <si>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</si>
  <si>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</si>
  <si>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</si>
  <si>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</si>
  <si>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</si>
  <si>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</si>
  <si>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</si>
  <si>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</si>
  <si>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</si>
  <si>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</si>
  <si>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</si>
  <si>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</si>
  <si>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</si>
  <si>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</si>
  <si>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</si>
  <si>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 xml:space="preserve">   Протяженность сетей (всех видов в однотрубном представлении), (км)</t>
  </si>
  <si>
    <t xml:space="preserve">   Справочно:        диаметр от 50мм до 250мм, (км)</t>
  </si>
  <si>
    <t xml:space="preserve">   Тариф на подключение к системе коммунальной инфраструктуры (рублей на куб. м в сутки)</t>
  </si>
  <si>
    <t>L2.2.2.5</t>
  </si>
  <si>
    <t>L2.2.2.6</t>
  </si>
  <si>
    <t>L2.2.2.7</t>
  </si>
  <si>
    <t>L2.2.2.8</t>
  </si>
  <si>
    <t>L2.2.2.9</t>
  </si>
  <si>
    <t>L2.2.2.10</t>
  </si>
  <si>
    <t>L2.2.2.11</t>
  </si>
  <si>
    <t>L2.2.2.12</t>
  </si>
  <si>
    <t>L2.3.1.1</t>
  </si>
  <si>
    <t>L2.3.1.2</t>
  </si>
  <si>
    <t>L2.3.2.1</t>
  </si>
  <si>
    <t>L2.3.2.2</t>
  </si>
  <si>
    <t>L2.3.2.3</t>
  </si>
  <si>
    <t>L2.3.3.1</t>
  </si>
  <si>
    <t>L2.3.3.2</t>
  </si>
  <si>
    <t>L2.3.4.1</t>
  </si>
  <si>
    <t>L2.3.4.2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</si>
  <si>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</si>
  <si>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</si>
  <si>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</si>
  <si>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</si>
  <si>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</si>
  <si>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</si>
  <si>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</si>
  <si>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</si>
  <si>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</si>
  <si>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</si>
  <si>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</si>
  <si>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</si>
  <si>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</si>
  <si>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</si>
  <si>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</si>
  <si>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</si>
  <si>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</si>
  <si>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</si>
  <si>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</si>
  <si>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</si>
  <si>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</si>
  <si>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</si>
  <si>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</si>
  <si>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</si>
  <si>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</si>
  <si>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</si>
  <si>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</si>
  <si>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</si>
  <si>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</si>
  <si>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</si>
  <si>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</si>
  <si>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</si>
  <si>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</si>
  <si>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</si>
  <si>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</si>
  <si>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</si>
  <si>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</si>
  <si>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</si>
  <si>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</si>
  <si>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</si>
  <si>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</si>
  <si>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</si>
  <si>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</si>
  <si>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</si>
  <si>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</si>
  <si>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2.3. Доступность товаров и услуг для потребителей</t>
  </si>
  <si>
    <t xml:space="preserve">2.4. Эффективность деятельности        </t>
  </si>
  <si>
    <t xml:space="preserve">2.5. Источники инвестирования инвестиционной программы           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</si>
  <si>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</si>
  <si>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</si>
  <si>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Протяженность сетей, нуждающихся в замене (км):</t>
  </si>
  <si>
    <t>Объем производства товаров и услуг (тыс.куб. м)</t>
  </si>
  <si>
    <t>Республика Башкортостан</t>
  </si>
  <si>
    <t>Республика Бурятия</t>
  </si>
  <si>
    <t>Республика Дагестан</t>
  </si>
  <si>
    <t>МР</t>
  </si>
  <si>
    <t>МО ОКТМО</t>
  </si>
  <si>
    <t>ОРГАНИЗАЦИЯ</t>
  </si>
  <si>
    <t>ВИД ДЕЯТЕЛЬНОСТИ</t>
  </si>
  <si>
    <t>Муниципальный район</t>
  </si>
  <si>
    <t xml:space="preserve">   Удельная нагрузка на новое строительство (м3 в сутки на м2)</t>
  </si>
  <si>
    <t xml:space="preserve">   Протяженность построенных сетей (км.)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</si>
  <si>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</si>
  <si>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</si>
  <si>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</si>
  <si>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</si>
  <si>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</si>
  <si>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</si>
  <si>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 xml:space="preserve"> количество колодцев/автономных водоразборных колонок (для нецентрализованного водоснабжения)</t>
  </si>
  <si>
    <t>L2.4.3.4</t>
  </si>
  <si>
    <t>L2.4.3.5</t>
  </si>
  <si>
    <t>L2.4.4.1</t>
  </si>
  <si>
    <t>L2.4.4.2</t>
  </si>
  <si>
    <t>L2.4.5.1</t>
  </si>
  <si>
    <t>L2.4.5.2</t>
  </si>
  <si>
    <t>L.2.4.6.1</t>
  </si>
  <si>
    <t>L.2.4.6.2</t>
  </si>
  <si>
    <t>L.2.4.6.3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</si>
  <si>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</si>
  <si>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</si>
  <si>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</si>
  <si>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</si>
  <si>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</si>
  <si>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</si>
  <si>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</si>
  <si>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</si>
  <si>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</si>
  <si>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</si>
  <si>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</si>
  <si>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</si>
  <si>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</si>
  <si>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</si>
  <si>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</si>
  <si>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</si>
  <si>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</si>
  <si>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</si>
  <si>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</si>
  <si>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</si>
  <si>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</si>
  <si>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</si>
  <si>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</si>
  <si>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</si>
  <si>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</si>
  <si>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</si>
  <si>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</si>
  <si>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</si>
  <si>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</si>
  <si>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</si>
  <si>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</si>
  <si>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</si>
  <si>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</si>
  <si>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</si>
  <si>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</si>
  <si>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</si>
  <si>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</si>
  <si>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</si>
  <si>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</si>
  <si>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</si>
  <si>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 xml:space="preserve">   Объем средств, собранных за услуги объектов водоснабжения (тыс. руб.)</t>
  </si>
  <si>
    <t xml:space="preserve">   Объем начисленных средств за услуги объектов водоснабжения (тыс. руб.)</t>
  </si>
  <si>
    <t xml:space="preserve">   Расход электрической энергии на производство воды (станции 1-го подъема и очистка), (МВтч)</t>
  </si>
  <si>
    <t xml:space="preserve">   Расход электрической энергии на подачу потребителям воды (станции 2,3 и 4 подъемов, регулирующие узлы), (МВтч)</t>
  </si>
  <si>
    <t xml:space="preserve">   Объем поднятой воды насосными станциями первого подъема (тыс.куб.м)</t>
  </si>
  <si>
    <t xml:space="preserve">   Численность персонала (чел.)</t>
  </si>
  <si>
    <t xml:space="preserve">   Объем воды, отпущенной всем потребителям (тыс.куб.м)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</si>
  <si>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</si>
  <si>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</si>
  <si>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</si>
  <si>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</si>
  <si>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</si>
  <si>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</si>
  <si>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</si>
  <si>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</si>
  <si>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</si>
  <si>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</si>
  <si>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</si>
  <si>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</si>
  <si>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</si>
  <si>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</si>
  <si>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</si>
  <si>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</si>
  <si>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</si>
  <si>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</si>
  <si>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</si>
  <si>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</si>
  <si>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</si>
  <si>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</si>
  <si>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</si>
  <si>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</si>
  <si>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</si>
  <si>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</si>
  <si>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</si>
  <si>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</si>
  <si>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</si>
  <si>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</si>
  <si>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</si>
  <si>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</si>
  <si>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</si>
  <si>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</si>
  <si>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</si>
  <si>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</si>
  <si>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</si>
  <si>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</si>
  <si>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</si>
  <si>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</si>
  <si>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</si>
  <si>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</si>
  <si>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</si>
  <si>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</si>
  <si>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</si>
  <si>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</si>
  <si>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</si>
  <si>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</si>
  <si>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</si>
  <si>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</si>
  <si>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</si>
  <si>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</si>
  <si>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</si>
  <si>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</si>
  <si>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</si>
  <si>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</si>
  <si>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</si>
  <si>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</si>
  <si>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</si>
  <si>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</si>
  <si>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</si>
  <si>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</si>
  <si>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</si>
  <si>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</si>
  <si>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</si>
  <si>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</si>
  <si>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</si>
  <si>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</si>
  <si>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</si>
  <si>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</si>
  <si>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Орган местного самоуправления</t>
  </si>
  <si>
    <t>Городской округ Спасск-Дальний</t>
  </si>
  <si>
    <t>5720000</t>
  </si>
  <si>
    <t>Анучинский муниципальный район</t>
  </si>
  <si>
    <t>05602000</t>
  </si>
  <si>
    <t>Анучинское сельское поселение</t>
  </si>
  <si>
    <t>05602402</t>
  </si>
  <si>
    <t>ООО Спектр Плюс</t>
  </si>
  <si>
    <t>2513004290</t>
  </si>
  <si>
    <t>251301001</t>
  </si>
  <si>
    <t>Виноградовское сельское поселение</t>
  </si>
  <si>
    <t>05602404</t>
  </si>
  <si>
    <t>2513004050</t>
  </si>
  <si>
    <t>5602000</t>
  </si>
  <si>
    <t>Чернышевское сельское поселение</t>
  </si>
  <si>
    <t>05602419</t>
  </si>
  <si>
    <t>ФГУ "Комбинат "Авангард"</t>
  </si>
  <si>
    <t>2513001780</t>
  </si>
  <si>
    <t>ФГУ комбинат "Арктика"</t>
  </si>
  <si>
    <t>2513001797</t>
  </si>
  <si>
    <t>Дальнереченский муниципальный район</t>
  </si>
  <si>
    <t>05607000</t>
  </si>
  <si>
    <t>Веденкинское сельское поселение</t>
  </si>
  <si>
    <t>05607408</t>
  </si>
  <si>
    <t>ООО КРЭК(1)</t>
  </si>
  <si>
    <t>2056010254</t>
  </si>
  <si>
    <t>250601001</t>
  </si>
  <si>
    <t>Кавалеровский муниципальный район</t>
  </si>
  <si>
    <t>05610000</t>
  </si>
  <si>
    <t>Кавалеровкое городское поселение</t>
  </si>
  <si>
    <t>05610151</t>
  </si>
  <si>
    <t>КГУП Примтеплоэнерго</t>
  </si>
  <si>
    <t>2536112729</t>
  </si>
  <si>
    <t>251532001</t>
  </si>
  <si>
    <t>Кировский муниципальный район</t>
  </si>
  <si>
    <t>5612000</t>
  </si>
  <si>
    <t>Горноключевское гороское поселение</t>
  </si>
  <si>
    <t>5612154</t>
  </si>
  <si>
    <t>МУ МПКХ</t>
  </si>
  <si>
    <t>2516001178</t>
  </si>
  <si>
    <t>251601001</t>
  </si>
  <si>
    <t>Кировское городское поселение</t>
  </si>
  <si>
    <t>05612151</t>
  </si>
  <si>
    <t>2616001178</t>
  </si>
  <si>
    <t>Красноармейский муниципальный район</t>
  </si>
  <si>
    <t>05614000</t>
  </si>
  <si>
    <t>Востокское городское поселение</t>
  </si>
  <si>
    <t>5614154</t>
  </si>
  <si>
    <t>ОАО "Горнорудная компания "АИР"</t>
  </si>
  <si>
    <t>2517005270</t>
  </si>
  <si>
    <t>254250001</t>
  </si>
  <si>
    <t>Новопокровское сельское поселение</t>
  </si>
  <si>
    <t>05614428</t>
  </si>
  <si>
    <t>ООО Жилкомсервис</t>
  </si>
  <si>
    <t>2517007976</t>
  </si>
  <si>
    <t>251701001</t>
  </si>
  <si>
    <t>Рощинское сельское поселение</t>
  </si>
  <si>
    <t>05614431</t>
  </si>
  <si>
    <t>ООО Жилкомрезерв</t>
  </si>
  <si>
    <t>2517008088</t>
  </si>
  <si>
    <t>Лазовский муниципальный район</t>
  </si>
  <si>
    <t>05617000</t>
  </si>
  <si>
    <t>Валентиновское сельское поселение</t>
  </si>
  <si>
    <t>05617403</t>
  </si>
  <si>
    <t>МУП ДЭС-Глазковка</t>
  </si>
  <si>
    <t>2518111507</t>
  </si>
  <si>
    <t>251801001</t>
  </si>
  <si>
    <t>Лазовское сельское поселение</t>
  </si>
  <si>
    <t>05617407</t>
  </si>
  <si>
    <t>МУП ЖКУ-Сервис</t>
  </si>
  <si>
    <t>2518111306</t>
  </si>
  <si>
    <t>591901001</t>
  </si>
  <si>
    <t>5617000</t>
  </si>
  <si>
    <t>Преображенское городское поселение</t>
  </si>
  <si>
    <t>05617157</t>
  </si>
  <si>
    <t>ООО Водоканал</t>
  </si>
  <si>
    <t>2518115607</t>
  </si>
  <si>
    <t>Михайловский муниципальный район</t>
  </si>
  <si>
    <t>05620000</t>
  </si>
  <si>
    <t>Ивановкое сельское поселение</t>
  </si>
  <si>
    <t>05620408</t>
  </si>
  <si>
    <t>ООО Ивановская вода</t>
  </si>
  <si>
    <t>2520003876</t>
  </si>
  <si>
    <t>252001001</t>
  </si>
  <si>
    <t>Михайловское сельское поселение</t>
  </si>
  <si>
    <t>05620419</t>
  </si>
  <si>
    <t>ООО Водоканал Михайловский</t>
  </si>
  <si>
    <t>2520002230</t>
  </si>
  <si>
    <t>5620000</t>
  </si>
  <si>
    <t>Новошахтинское городское поселение</t>
  </si>
  <si>
    <t>05620154</t>
  </si>
  <si>
    <t>МУП Родник</t>
  </si>
  <si>
    <t>2520003940</t>
  </si>
  <si>
    <t>Надеждинский муниципальный район</t>
  </si>
  <si>
    <t>05623000</t>
  </si>
  <si>
    <t>Надеждинское сельское поселение</t>
  </si>
  <si>
    <t>05623402</t>
  </si>
  <si>
    <t>ООО Спецавтохозяйство</t>
  </si>
  <si>
    <t>2521009172</t>
  </si>
  <si>
    <t>252101001</t>
  </si>
  <si>
    <t>ФГУ "Комбинат "Чайка"</t>
  </si>
  <si>
    <t>2521002240</t>
  </si>
  <si>
    <t>5623000</t>
  </si>
  <si>
    <t>Раздольненское сельское поселение</t>
  </si>
  <si>
    <t>05623404</t>
  </si>
  <si>
    <t>Владивостокская КЭЧ</t>
  </si>
  <si>
    <t>2536113289</t>
  </si>
  <si>
    <t>254001001</t>
  </si>
  <si>
    <t>ООО "Вулкан"</t>
  </si>
  <si>
    <t>2521009790</t>
  </si>
  <si>
    <t>ООО Поларис-групп</t>
  </si>
  <si>
    <t>2540080780</t>
  </si>
  <si>
    <t>ФГУП Российская телевизионная и радиовещательная сеть Приморского краевого радиопередающего центра</t>
  </si>
  <si>
    <t>7717127211</t>
  </si>
  <si>
    <t>Тавричанское сельское поселение</t>
  </si>
  <si>
    <t>05623407</t>
  </si>
  <si>
    <t>ООО КЭП</t>
  </si>
  <si>
    <t>2521010756</t>
  </si>
  <si>
    <t>Октябрьский муниципальный район</t>
  </si>
  <si>
    <t>05626000</t>
  </si>
  <si>
    <t>Галенкинское сельское поселение</t>
  </si>
  <si>
    <t>05626402</t>
  </si>
  <si>
    <t>ООО Бриз</t>
  </si>
  <si>
    <t>2522000743</t>
  </si>
  <si>
    <t>252201001</t>
  </si>
  <si>
    <t>Покровское сельское поселение</t>
  </si>
  <si>
    <t>05626410</t>
  </si>
  <si>
    <t>МУП Покровское</t>
  </si>
  <si>
    <t>2522000158</t>
  </si>
  <si>
    <t>Партизанский муниципальный район</t>
  </si>
  <si>
    <t>5630000</t>
  </si>
  <si>
    <t>Владимиро-Александровское сельское поселение</t>
  </si>
  <si>
    <t>05630402</t>
  </si>
  <si>
    <t>ООО "Жилсервис"</t>
  </si>
  <si>
    <t>2524111907</t>
  </si>
  <si>
    <t>252401001</t>
  </si>
  <si>
    <t>ООО ВодЕко</t>
  </si>
  <si>
    <t>2524100359</t>
  </si>
  <si>
    <t>05630000</t>
  </si>
  <si>
    <t>Новицкое сельское поселение</t>
  </si>
  <si>
    <t>05630410</t>
  </si>
  <si>
    <t>ООО Новицкое</t>
  </si>
  <si>
    <t>2524111801</t>
  </si>
  <si>
    <t>Новолитовское сельское поселение</t>
  </si>
  <si>
    <t>05630413</t>
  </si>
  <si>
    <t>ООО ЖЭУ-Волчанец</t>
  </si>
  <si>
    <t>25241112107</t>
  </si>
  <si>
    <t>Сергеевское сельское поселение</t>
  </si>
  <si>
    <t>05630419</t>
  </si>
  <si>
    <t>ООО Жилищно-коммунальное хозяйство</t>
  </si>
  <si>
    <t>25241117067</t>
  </si>
  <si>
    <t>Пограничный муниципальный район</t>
  </si>
  <si>
    <t>5632000</t>
  </si>
  <si>
    <t>Жариковское сельское поселение</t>
  </si>
  <si>
    <t>5632410</t>
  </si>
  <si>
    <t>МУП ЖКХ Сервис-Жариковское</t>
  </si>
  <si>
    <t>2525000734</t>
  </si>
  <si>
    <t>252501001</t>
  </si>
  <si>
    <t>Пограничное городское поселение</t>
  </si>
  <si>
    <t>05632151</t>
  </si>
  <si>
    <t>МУП Коммунсервис</t>
  </si>
  <si>
    <t>2525000685</t>
  </si>
  <si>
    <t>05632416</t>
  </si>
  <si>
    <t>МУП ЖКХ Сергеевское</t>
  </si>
  <si>
    <t>2525000854</t>
  </si>
  <si>
    <t>Пожарский муниципальный район</t>
  </si>
  <si>
    <t>05634000</t>
  </si>
  <si>
    <t>Губеровское сельское поселение</t>
  </si>
  <si>
    <t>05634407</t>
  </si>
  <si>
    <t>ООО Техноком</t>
  </si>
  <si>
    <t>2526009360</t>
  </si>
  <si>
    <t>252601001</t>
  </si>
  <si>
    <t>Игнатьевское сельское поселение</t>
  </si>
  <si>
    <t>05634413</t>
  </si>
  <si>
    <t>ООО Центр</t>
  </si>
  <si>
    <t>2526007242</t>
  </si>
  <si>
    <t>5634000</t>
  </si>
  <si>
    <t>Лучегорское городское поселение</t>
  </si>
  <si>
    <t>05634151</t>
  </si>
  <si>
    <t>ЗАО Жилищно-коммунальное управление</t>
  </si>
  <si>
    <t>2526003671</t>
  </si>
  <si>
    <t>Светлогорское сельское поселение</t>
  </si>
  <si>
    <t>05634421</t>
  </si>
  <si>
    <t>ООО УК ПВЭСиК</t>
  </si>
  <si>
    <t>2526009578</t>
  </si>
  <si>
    <t>Спасский муниципальный район</t>
  </si>
  <si>
    <t>05637000</t>
  </si>
  <si>
    <t>Александровское сельское поселение</t>
  </si>
  <si>
    <t>05637402</t>
  </si>
  <si>
    <t>ООО Универсал</t>
  </si>
  <si>
    <t>25110010793</t>
  </si>
  <si>
    <t>251001001</t>
  </si>
  <si>
    <t>5637000</t>
  </si>
  <si>
    <t>Спасское сельское поселение</t>
  </si>
  <si>
    <t>05637440</t>
  </si>
  <si>
    <t>ООО Спасские коммунальные системы</t>
  </si>
  <si>
    <t>2510009519</t>
  </si>
  <si>
    <t>Хвалынское сельское поселение</t>
  </si>
  <si>
    <t>05637443</t>
  </si>
  <si>
    <t>ООО Артель</t>
  </si>
  <si>
    <t>2510010923</t>
  </si>
  <si>
    <t>Чкаловское сельское поселение</t>
  </si>
  <si>
    <t>05637446</t>
  </si>
  <si>
    <t>ООО Чкаловское многоотраслевое предприятие</t>
  </si>
  <si>
    <t>2510009526</t>
  </si>
  <si>
    <t>Тернейский муниципальный район</t>
  </si>
  <si>
    <t>5640000</t>
  </si>
  <si>
    <t>Пластунское городское поселение</t>
  </si>
  <si>
    <t>05640155</t>
  </si>
  <si>
    <t>МУП "Коммунальный комплекс Пластун"</t>
  </si>
  <si>
    <t>2528885436</t>
  </si>
  <si>
    <t>252801001</t>
  </si>
  <si>
    <t>ОАО "Тернейлес"</t>
  </si>
  <si>
    <t>2528000813</t>
  </si>
  <si>
    <t>Ханкайский муниципальный район</t>
  </si>
  <si>
    <t>05646000</t>
  </si>
  <si>
    <t>Камень-Рыболовское сельское поселение</t>
  </si>
  <si>
    <t>05646404</t>
  </si>
  <si>
    <t>ООО Водоканал Ханкайский</t>
  </si>
  <si>
    <t>25300077118</t>
  </si>
  <si>
    <t>253001001</t>
  </si>
  <si>
    <t>Хасанский муниципальный район</t>
  </si>
  <si>
    <t>5648000</t>
  </si>
  <si>
    <t>Поселок Славянка</t>
  </si>
  <si>
    <t>05648151</t>
  </si>
  <si>
    <t>ООО Востокбункер-ДВ</t>
  </si>
  <si>
    <t>2531004127</t>
  </si>
  <si>
    <t>253101001</t>
  </si>
  <si>
    <t>Хорольский муниципальный район</t>
  </si>
  <si>
    <t>05650000</t>
  </si>
  <si>
    <t>Новодевицкое сельское поселение</t>
  </si>
  <si>
    <t>05650413</t>
  </si>
  <si>
    <t>ООО Девичанское</t>
  </si>
  <si>
    <t>2532009375</t>
  </si>
  <si>
    <t>000000000</t>
  </si>
  <si>
    <t>5650000</t>
  </si>
  <si>
    <t>Хорольское сельское поселение</t>
  </si>
  <si>
    <t>05650425</t>
  </si>
  <si>
    <t>МУП Водоканал</t>
  </si>
  <si>
    <t>2532006550</t>
  </si>
  <si>
    <t>253201001</t>
  </si>
  <si>
    <t>СХПК Хорольское</t>
  </si>
  <si>
    <t>2532000020</t>
  </si>
  <si>
    <t>Черниговский муниципальный район</t>
  </si>
  <si>
    <t>5653000</t>
  </si>
  <si>
    <t>Реттиховское городское поселение</t>
  </si>
  <si>
    <t>05653155</t>
  </si>
  <si>
    <t>2533009882</t>
  </si>
  <si>
    <t>Сибирцевское городское поселение</t>
  </si>
  <si>
    <t>05653158</t>
  </si>
  <si>
    <t>МУП СГП Водоканал</t>
  </si>
  <si>
    <t>2533009642</t>
  </si>
  <si>
    <t>253301001</t>
  </si>
  <si>
    <t>Сибирцевская КЭЧ</t>
  </si>
  <si>
    <t>2533002823</t>
  </si>
  <si>
    <t>Черниговское сельское поселение</t>
  </si>
  <si>
    <t>05653425</t>
  </si>
  <si>
    <t>ООО РСО Водоканал</t>
  </si>
  <si>
    <t>2533009716</t>
  </si>
  <si>
    <t>Шкотовская КЭЧ</t>
  </si>
  <si>
    <t>2503015991</t>
  </si>
  <si>
    <t>250301001</t>
  </si>
  <si>
    <t>Чугуевский миуниципальный район</t>
  </si>
  <si>
    <t>5655000</t>
  </si>
  <si>
    <t>Чугуевское сельское поселение</t>
  </si>
  <si>
    <t>05655437</t>
  </si>
  <si>
    <t>ФГУ комбинат "Пионер"</t>
  </si>
  <si>
    <t>2534000522</t>
  </si>
  <si>
    <t>253401001</t>
  </si>
  <si>
    <t>ФГУИК-31</t>
  </si>
  <si>
    <t>2534005496</t>
  </si>
  <si>
    <t>253401000</t>
  </si>
  <si>
    <t>Шкотовский муниципальный район</t>
  </si>
  <si>
    <t>05657000</t>
  </si>
  <si>
    <t>Новонежинское сельское поселение</t>
  </si>
  <si>
    <t>05657413</t>
  </si>
  <si>
    <t>ООО Управляющая компания Новонежино</t>
  </si>
  <si>
    <t>2503026249</t>
  </si>
  <si>
    <t>ФГУ комбинат "Взморье"</t>
  </si>
  <si>
    <t>2503005859</t>
  </si>
  <si>
    <t>Подъяпольское сельское поселение</t>
  </si>
  <si>
    <t>05657422</t>
  </si>
  <si>
    <t>ТСЖ Монолит</t>
  </si>
  <si>
    <t>2503026785</t>
  </si>
  <si>
    <t>250030100</t>
  </si>
  <si>
    <t>5657000</t>
  </si>
  <si>
    <t>Романовское сельское поселение</t>
  </si>
  <si>
    <t>05657425</t>
  </si>
  <si>
    <t>ООО Романовский коммунальщик</t>
  </si>
  <si>
    <t>2503026418</t>
  </si>
  <si>
    <t>Смоляниновское городское поселение</t>
  </si>
  <si>
    <t>05657158</t>
  </si>
  <si>
    <t>ООО ЖК Партнеры</t>
  </si>
  <si>
    <t>2503001001</t>
  </si>
  <si>
    <t>Центральненское сельское поселение</t>
  </si>
  <si>
    <t>05657428</t>
  </si>
  <si>
    <t>ТСЖ Южное</t>
  </si>
  <si>
    <t>2503025703</t>
  </si>
  <si>
    <t>Шкотовское городское поселение</t>
  </si>
  <si>
    <t>05657165</t>
  </si>
  <si>
    <t>ТСЖ Шкотовское</t>
  </si>
  <si>
    <t>2503026376</t>
  </si>
  <si>
    <t>Штыковское сельское поселение</t>
  </si>
  <si>
    <t>05657432</t>
  </si>
  <si>
    <t>ТСЖ Многоудобненское</t>
  </si>
  <si>
    <t>2503023791</t>
  </si>
  <si>
    <t>Яковлевский муниципальный район</t>
  </si>
  <si>
    <t>05659000</t>
  </si>
  <si>
    <t>Новосысоевское  сельское поселение</t>
  </si>
  <si>
    <t>05659413</t>
  </si>
  <si>
    <t>ОАО Приморнефтепродукт</t>
  </si>
  <si>
    <t>2504000532</t>
  </si>
  <si>
    <t>253502001</t>
  </si>
  <si>
    <t>5659000</t>
  </si>
  <si>
    <t>Яковлевское сельское поселение</t>
  </si>
  <si>
    <t>05659422</t>
  </si>
  <si>
    <t>ООО "Яковлевский жилкомхоз"</t>
  </si>
  <si>
    <t>2535004488</t>
  </si>
  <si>
    <t>253501001</t>
  </si>
  <si>
    <t>2535004287</t>
  </si>
  <si>
    <t>ОАО Спасcкцемент</t>
  </si>
  <si>
    <t>2510001238</t>
  </si>
  <si>
    <t>Лесозаводский городской округ</t>
  </si>
  <si>
    <t>5711000</t>
  </si>
  <si>
    <t>ОАО "Электросервис", г.Лесозаводск</t>
  </si>
  <si>
    <t>2507003122</t>
  </si>
  <si>
    <t>250701001</t>
  </si>
  <si>
    <t>Находкинский городской округ</t>
  </si>
  <si>
    <t>5714000</t>
  </si>
  <si>
    <t>ООО "Инфраструктура"</t>
  </si>
  <si>
    <t>2536035577</t>
  </si>
  <si>
    <t>250802002</t>
  </si>
  <si>
    <t>г. Хабаровск</t>
  </si>
  <si>
    <t>------</t>
  </si>
  <si>
    <t>ОАО РЖД</t>
  </si>
  <si>
    <t>7708503727</t>
  </si>
  <si>
    <t>000 Водоканал</t>
  </si>
  <si>
    <t>2503017646</t>
  </si>
  <si>
    <t>КГУП Приморский водоканал</t>
  </si>
  <si>
    <t>2503022413</t>
  </si>
  <si>
    <t>250132001</t>
  </si>
  <si>
    <t>МУП "Уссурийск-Водоканал"</t>
  </si>
  <si>
    <t>2511040110</t>
  </si>
  <si>
    <t>251101001</t>
  </si>
  <si>
    <t>МУП Горводоканал ДГО</t>
  </si>
  <si>
    <t>2505010935</t>
  </si>
  <si>
    <t>250501001</t>
  </si>
  <si>
    <t>МУП Коммунальное обслуживание и благоустройство</t>
  </si>
  <si>
    <t>25070227958</t>
  </si>
  <si>
    <t>МУП Находка-Водоканал</t>
  </si>
  <si>
    <t>2508058565</t>
  </si>
  <si>
    <t>250801001</t>
  </si>
  <si>
    <t>МУП РЭУ-2 микрорайона им. С. Лазо</t>
  </si>
  <si>
    <t>2510001679</t>
  </si>
  <si>
    <t>МУП Ружинское предприятие водоснабжения и водоотведения</t>
  </si>
  <si>
    <t>2507011758</t>
  </si>
  <si>
    <t>ОАО "Российские железные дороги"</t>
  </si>
  <si>
    <t>272102001</t>
  </si>
  <si>
    <t>ОАО Водоканал</t>
  </si>
  <si>
    <t>2538093800</t>
  </si>
  <si>
    <t>ОАО Дальневосточная генерирующая компания</t>
  </si>
  <si>
    <t>2504001335</t>
  </si>
  <si>
    <t>243401001</t>
  </si>
  <si>
    <t>ОАО Дальневосточный завод Звезда</t>
  </si>
  <si>
    <t>2503000748</t>
  </si>
  <si>
    <t>ООО "Спассктеплоэнерго"</t>
  </si>
  <si>
    <t>2510009886</t>
  </si>
  <si>
    <t>ООО Водозабор Хмыловский</t>
  </si>
  <si>
    <t>2508074983</t>
  </si>
  <si>
    <t>25112302576</t>
  </si>
  <si>
    <t>251201001</t>
  </si>
  <si>
    <t>ООО Горный ключ</t>
  </si>
  <si>
    <t>2508077254</t>
  </si>
  <si>
    <t>ООО Инженерно-технический сервис</t>
  </si>
  <si>
    <t>2536163554</t>
  </si>
  <si>
    <t>253601001</t>
  </si>
  <si>
    <t>ООО Майя</t>
  </si>
  <si>
    <t>2506008537</t>
  </si>
  <si>
    <t>ООО Находка-Водоканал</t>
  </si>
  <si>
    <t>2508077896</t>
  </si>
  <si>
    <t>ООО Партизанское водоснабжение</t>
  </si>
  <si>
    <t>2505010117</t>
  </si>
  <si>
    <t>250901001</t>
  </si>
  <si>
    <t>ООО Соцстройсервис</t>
  </si>
  <si>
    <t>2512302329</t>
  </si>
  <si>
    <t>ООО Форд-Ност</t>
  </si>
  <si>
    <t>2508056215</t>
  </si>
  <si>
    <t>ООО Чистая вода плюс</t>
  </si>
  <si>
    <t>2508077279</t>
  </si>
  <si>
    <t>Покровская КЭЧ</t>
  </si>
  <si>
    <t>2222010269</t>
  </si>
  <si>
    <t>нет</t>
  </si>
  <si>
    <t>Питьевая</t>
  </si>
  <si>
    <t>Гражданское сельское поселение</t>
  </si>
  <si>
    <t>5602406</t>
  </si>
  <si>
    <t>Арсеньевский городской округ</t>
  </si>
  <si>
    <t>05703000</t>
  </si>
  <si>
    <t>5703000</t>
  </si>
  <si>
    <t>Артемовский городской округ</t>
  </si>
  <si>
    <t>50700000</t>
  </si>
  <si>
    <t>5705000</t>
  </si>
  <si>
    <t>Владивостокский городской округ</t>
  </si>
  <si>
    <t>5701000</t>
  </si>
  <si>
    <t>Город Арсеньев</t>
  </si>
  <si>
    <t>Город Владивосток</t>
  </si>
  <si>
    <t>5401000</t>
  </si>
  <si>
    <t>Город Дальнегорск</t>
  </si>
  <si>
    <t>5707000</t>
  </si>
  <si>
    <t>Город Дальнереченск</t>
  </si>
  <si>
    <t>5708000</t>
  </si>
  <si>
    <t>Городской округ ЗАТО Большой Камень</t>
  </si>
  <si>
    <t>5706000</t>
  </si>
  <si>
    <t>Городской округ ЗАТО Фокино</t>
  </si>
  <si>
    <t>5747000</t>
  </si>
  <si>
    <t>Дальнегорский городской округ</t>
  </si>
  <si>
    <t>Дальнереченский городской округ</t>
  </si>
  <si>
    <t>05708000</t>
  </si>
  <si>
    <t>5607000</t>
  </si>
  <si>
    <t>Малиновское сельское поселение</t>
  </si>
  <si>
    <t>5607413</t>
  </si>
  <si>
    <t>Ореховское сельское поселение</t>
  </si>
  <si>
    <t>5607422</t>
  </si>
  <si>
    <t>Ракитненское сельское поселение</t>
  </si>
  <si>
    <t>5607425</t>
  </si>
  <si>
    <t>Рождественское сельское поселение</t>
  </si>
  <si>
    <t>5607428</t>
  </si>
  <si>
    <t>Сальское сельское поселение</t>
  </si>
  <si>
    <t>5607431</t>
  </si>
  <si>
    <t>05 610 000</t>
  </si>
  <si>
    <t>5610000</t>
  </si>
  <si>
    <t>5614000</t>
  </si>
  <si>
    <t>Горненское городское поселение</t>
  </si>
  <si>
    <t>5612156</t>
  </si>
  <si>
    <t>05 612 000</t>
  </si>
  <si>
    <t>05612000</t>
  </si>
  <si>
    <t>Крыловское сельское поселение</t>
  </si>
  <si>
    <t>5612413</t>
  </si>
  <si>
    <t>Руновское сельское поселение</t>
  </si>
  <si>
    <t>5612428</t>
  </si>
  <si>
    <t>Хвищанское сельское поселение</t>
  </si>
  <si>
    <t>5612434</t>
  </si>
  <si>
    <t>Вострецовское сельское поселение</t>
  </si>
  <si>
    <t>5614406</t>
  </si>
  <si>
    <t>Глубинненское сельское поселение</t>
  </si>
  <si>
    <t>5614408</t>
  </si>
  <si>
    <t>Дальнекутское сельское поселение</t>
  </si>
  <si>
    <t>5614413</t>
  </si>
  <si>
    <t>Измайлихинское сельское поселение</t>
  </si>
  <si>
    <t>5614416</t>
  </si>
  <si>
    <t>Лукъяновское сельское поселение</t>
  </si>
  <si>
    <t>5614420</t>
  </si>
  <si>
    <t>Мельничное сельское поселение</t>
  </si>
  <si>
    <t>5614422</t>
  </si>
  <si>
    <t>Таежненское сельское поселение</t>
  </si>
  <si>
    <t>5614437</t>
  </si>
  <si>
    <t>Беневское сельское поселение</t>
  </si>
  <si>
    <t>5617402</t>
  </si>
  <si>
    <t>5617407</t>
  </si>
  <si>
    <t>Чернорученское сельское поселение</t>
  </si>
  <si>
    <t>05617410</t>
  </si>
  <si>
    <t>05 620 000</t>
  </si>
  <si>
    <t>Григорьевское сельское поселение</t>
  </si>
  <si>
    <t>5620406</t>
  </si>
  <si>
    <t>Кремовское сельское поселение</t>
  </si>
  <si>
    <t>05620410</t>
  </si>
  <si>
    <t>05 620 419</t>
  </si>
  <si>
    <t>Осиновское сельское поселение</t>
  </si>
  <si>
    <t>5620425</t>
  </si>
  <si>
    <t>Сунятсенское сельское поселение</t>
  </si>
  <si>
    <t>5620428</t>
  </si>
  <si>
    <t>Новосысоевское сельское поселение</t>
  </si>
  <si>
    <t>05 659 413</t>
  </si>
  <si>
    <t>05 659 000</t>
  </si>
  <si>
    <t>ОАО "ДГК</t>
  </si>
  <si>
    <t>5655500</t>
  </si>
  <si>
    <t>5626000</t>
  </si>
  <si>
    <t>Липовцецкое городское поселение</t>
  </si>
  <si>
    <t>05626154</t>
  </si>
  <si>
    <t>Новогеоргиевское сельское поселение</t>
  </si>
  <si>
    <t>5626407</t>
  </si>
  <si>
    <t>05 626 000</t>
  </si>
  <si>
    <t>05 626 410</t>
  </si>
  <si>
    <t>Поселок Липовцы</t>
  </si>
  <si>
    <t>5626154</t>
  </si>
  <si>
    <t>Ольгинский муниципальный район</t>
  </si>
  <si>
    <t>5628000</t>
  </si>
  <si>
    <t>Ольгинское городское поселение</t>
  </si>
  <si>
    <t>05628151</t>
  </si>
  <si>
    <t>Партизанский городской округ</t>
  </si>
  <si>
    <t>05717000</t>
  </si>
  <si>
    <t>Екатериновское сельское поселение</t>
  </si>
  <si>
    <t>5630404</t>
  </si>
  <si>
    <t>Золотодолинское сельское поселение</t>
  </si>
  <si>
    <t>5630406</t>
  </si>
  <si>
    <t>Барабаш-Ливадинское сельское поселение</t>
  </si>
  <si>
    <t>5632402</t>
  </si>
  <si>
    <t>05632000</t>
  </si>
  <si>
    <t>05 632 000</t>
  </si>
  <si>
    <t>Верхнеперевальское сельское поселение</t>
  </si>
  <si>
    <t>5634404</t>
  </si>
  <si>
    <t>Краснояровское сельское поселение</t>
  </si>
  <si>
    <t>5634416</t>
  </si>
  <si>
    <t>Нагорненское сельское поселение</t>
  </si>
  <si>
    <t>5634418</t>
  </si>
  <si>
    <t>5634151</t>
  </si>
  <si>
    <t>Пожарское сельское поселение</t>
  </si>
  <si>
    <t>5634420</t>
  </si>
  <si>
    <t>Соболинское сельское поселение</t>
  </si>
  <si>
    <t>5634424</t>
  </si>
  <si>
    <t>Федосьевское сельское поселение</t>
  </si>
  <si>
    <t>5634422</t>
  </si>
  <si>
    <t>5600000</t>
  </si>
  <si>
    <t>Спасский городской округ</t>
  </si>
  <si>
    <t>Буссевское сельское поселение</t>
  </si>
  <si>
    <t>5637404</t>
  </si>
  <si>
    <t>Дубовское сельское поселение</t>
  </si>
  <si>
    <t>5637419</t>
  </si>
  <si>
    <t>Духовское сельскоепоселение</t>
  </si>
  <si>
    <t>5637422</t>
  </si>
  <si>
    <t>Краснокутское сельское поселение</t>
  </si>
  <si>
    <t>5637424</t>
  </si>
  <si>
    <t>Новосельское сельское поселение</t>
  </si>
  <si>
    <t>5637430</t>
  </si>
  <si>
    <t>Прохорское сельское поселение</t>
  </si>
  <si>
    <t>5637434</t>
  </si>
  <si>
    <t>Амгунское сельское поселение</t>
  </si>
  <si>
    <t>5640402</t>
  </si>
  <si>
    <t>Единкинское сельское поселение</t>
  </si>
  <si>
    <t>5640404</t>
  </si>
  <si>
    <t>Кемское сельское поселение</t>
  </si>
  <si>
    <t>5640407</t>
  </si>
  <si>
    <t>Максимовское сельское поселение</t>
  </si>
  <si>
    <t>5640413</t>
  </si>
  <si>
    <t>Самаргинское сельское поселение</t>
  </si>
  <si>
    <t>5640419</t>
  </si>
  <si>
    <t>Светлое городское поселение</t>
  </si>
  <si>
    <t>5640158</t>
  </si>
  <si>
    <t>Тернейское городское поселение</t>
  </si>
  <si>
    <t>05756168</t>
  </si>
  <si>
    <t>Удэгейское сельское поселение</t>
  </si>
  <si>
    <t>5640422</t>
  </si>
  <si>
    <t>Усть-Соболевское сельское поселение</t>
  </si>
  <si>
    <t>5640416</t>
  </si>
  <si>
    <t>Уссурийский городской округ</t>
  </si>
  <si>
    <t>5723000</t>
  </si>
  <si>
    <t>5646000</t>
  </si>
  <si>
    <t>Ильинское сельское поселение</t>
  </si>
  <si>
    <t>5646402</t>
  </si>
  <si>
    <t>Комиссаровское сельское поселение</t>
  </si>
  <si>
    <t>5646407</t>
  </si>
  <si>
    <t>Новеселищенское сельское поселение</t>
  </si>
  <si>
    <t>5646413</t>
  </si>
  <si>
    <t>Новокачалинское сельское поселение</t>
  </si>
  <si>
    <t>5646410</t>
  </si>
  <si>
    <t>Октябрьское сельское поселение</t>
  </si>
  <si>
    <t>5646415</t>
  </si>
  <si>
    <t>Первомайское сельское поселение</t>
  </si>
  <si>
    <t>5646418</t>
  </si>
  <si>
    <t>05648000</t>
  </si>
  <si>
    <t>Барабашское сельское поселение</t>
  </si>
  <si>
    <t>05648402</t>
  </si>
  <si>
    <t>Безверховское сельское поселение</t>
  </si>
  <si>
    <t>5648404</t>
  </si>
  <si>
    <t>Зарубинское городское поселение</t>
  </si>
  <si>
    <t>5648153</t>
  </si>
  <si>
    <t>Краскинское городское поселение</t>
  </si>
  <si>
    <t>5648155</t>
  </si>
  <si>
    <t>Посьетское городское поселение</t>
  </si>
  <si>
    <t>05648158</t>
  </si>
  <si>
    <t>Приморское городское поселение</t>
  </si>
  <si>
    <t>05648161</t>
  </si>
  <si>
    <t>05 648 000</t>
  </si>
  <si>
    <t>Хасанское городское поселение</t>
  </si>
  <si>
    <t>05648170</t>
  </si>
  <si>
    <t>Благодатненское сельское поселение</t>
  </si>
  <si>
    <t>5650402</t>
  </si>
  <si>
    <t>Лучкинское сельское поселение</t>
  </si>
  <si>
    <t>5650407</t>
  </si>
  <si>
    <t>Сиваковское сельское поселение</t>
  </si>
  <si>
    <t>5650422</t>
  </si>
  <si>
    <t>05 650 000</t>
  </si>
  <si>
    <t>05 650 425</t>
  </si>
  <si>
    <t>Ярославское городское поселение</t>
  </si>
  <si>
    <t>5650156</t>
  </si>
  <si>
    <t>поселок Ярославский</t>
  </si>
  <si>
    <t>05 650 156</t>
  </si>
  <si>
    <t>Дмитриевское сельское поселение</t>
  </si>
  <si>
    <t>5653410</t>
  </si>
  <si>
    <t>Снегуровское сельское поселение</t>
  </si>
  <si>
    <t>5653419</t>
  </si>
  <si>
    <t>05 653 000</t>
  </si>
  <si>
    <t>05 653 425</t>
  </si>
  <si>
    <t>5617410</t>
  </si>
  <si>
    <t>Березовское сельское поселение</t>
  </si>
  <si>
    <t>5655404</t>
  </si>
  <si>
    <t>Бреевское сельское поселение</t>
  </si>
  <si>
    <t>5655407</t>
  </si>
  <si>
    <t>Заветненское сельское поселение</t>
  </si>
  <si>
    <t>5655411</t>
  </si>
  <si>
    <t>Кокшаровское сельское поселение</t>
  </si>
  <si>
    <t>5655416</t>
  </si>
  <si>
    <t>Самарское сельское поселение</t>
  </si>
  <si>
    <t>5655425</t>
  </si>
  <si>
    <t>Уборкинское сельское поселение</t>
  </si>
  <si>
    <t>5655434</t>
  </si>
  <si>
    <t>Шуменское сельское поселение</t>
  </si>
  <si>
    <t>5655440</t>
  </si>
  <si>
    <t>Варфоломеевское сельское поселение</t>
  </si>
  <si>
    <t>5659407</t>
  </si>
  <si>
    <t>5659416</t>
  </si>
  <si>
    <t>Яблоновское сельское поселение</t>
  </si>
  <si>
    <t>5659419</t>
  </si>
  <si>
    <t>город Лесозаводск</t>
  </si>
  <si>
    <t>05 711 000</t>
  </si>
  <si>
    <t>город Находка</t>
  </si>
  <si>
    <t>05 714 000</t>
  </si>
  <si>
    <t>городской округ ЗАТО Большой Камень</t>
  </si>
  <si>
    <t>городской округ ЗАТО Фокино</t>
  </si>
  <si>
    <t>партизанский городской округ</t>
  </si>
  <si>
    <t>5717000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</si>
  <si>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</si>
  <si>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</si>
  <si>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</si>
  <si>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</si>
  <si>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</si>
  <si>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</si>
  <si>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</si>
  <si>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</si>
  <si>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</si>
  <si>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</si>
  <si>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</si>
  <si>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</si>
  <si>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</si>
  <si>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</si>
  <si>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</si>
  <si>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</si>
  <si>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</si>
  <si>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</si>
  <si>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</si>
  <si>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</si>
  <si>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</si>
  <si>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</si>
  <si>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</si>
  <si>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</si>
  <si>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</si>
  <si>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</si>
  <si>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</si>
  <si>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</si>
  <si>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</si>
  <si>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</si>
  <si>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</si>
  <si>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</si>
  <si>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</si>
  <si>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</si>
  <si>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</si>
  <si>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</si>
  <si>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</si>
  <si>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</si>
  <si>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</si>
  <si>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</si>
  <si>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</si>
  <si>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</si>
  <si>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</si>
  <si>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</si>
  <si>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</si>
  <si>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</si>
  <si>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</si>
  <si>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</si>
  <si>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</si>
  <si>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экономист</t>
  </si>
  <si>
    <t>8-42352-3-13-37</t>
  </si>
  <si>
    <t>Spasskmreu2@mail.ru</t>
  </si>
  <si>
    <t>692239,Приморский край г. Спасск-Дальний, ул. Первомайская,5</t>
  </si>
  <si>
    <t>Пищёлка Таисия Михайловна</t>
  </si>
  <si>
    <t>692245, Приморский край г.Спасск-Дальний, ул.Борисова, 17</t>
  </si>
  <si>
    <t>Седых Елена Семеновна</t>
  </si>
  <si>
    <t>ведущий специалист отдела программ и тарифов управления экономики</t>
  </si>
  <si>
    <t>8-42352-2-06-16</t>
  </si>
  <si>
    <t>spasskd@mo.primorsky.ru</t>
  </si>
  <si>
    <t>По строке 2.4.1. Выручка организации коммунального комплекса изменена с начала года, так как был произведен перерасчет платы потребителям, которые временно отсутствовали на месте проживания.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</si>
</sst>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color indexed="10"/>
      <name val="Times New Roman"/>
      <family val="1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sz val="11"/>
      <name val="Calibri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99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167" fontId="4" fillId="0" borderId="1">
      <alignment/>
      <protection locked="0"/>
    </xf>
    <xf numFmtId="0" fontId="28" fillId="7" borderId="2" applyNumberFormat="0" applyAlignment="0" applyProtection="0"/>
    <xf numFmtId="0" fontId="29" fillId="20" borderId="3" applyNumberFormat="0" applyAlignment="0" applyProtection="0"/>
    <xf numFmtId="0" fontId="30" fillId="20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4" fillId="0" borderId="9" applyNumberFormat="0" applyFill="0" applyAlignment="0" applyProtection="0"/>
    <xf numFmtId="0" fontId="35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9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8" fillId="3" borderId="0" applyNumberFormat="0" applyBorder="0" applyAlignment="0" applyProtection="0"/>
    <xf numFmtId="168" fontId="21" fillId="21" borderId="11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19" fillId="23" borderId="12" applyNumberFormat="0" applyFont="0" applyAlignment="0" applyProtection="0"/>
    <xf numFmtId="9" fontId="4" fillId="0" borderId="0" applyFont="0" applyFill="0" applyBorder="0" applyAlignment="0" applyProtection="0"/>
    <xf numFmtId="0" fontId="40" fillId="0" borderId="13" applyNumberFormat="0" applyFill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2" fillId="4" borderId="0" applyNumberFormat="0" applyBorder="0" applyAlignment="0" applyProtection="0"/>
  </cellStyleXfs>
  <cellXfs count="310">
    <xf numFmtId="49" fontId="0" fillId="0" borderId="0" xfId="0" applyAlignment="1">
      <alignment vertical="top"/>
    </xf>
    <xf numFmtId="0" fontId="23" fillId="0" borderId="0" xfId="76" applyFont="1" applyFill="1" applyAlignment="1" applyProtection="1">
      <alignment vertical="center" wrapText="1"/>
      <protection/>
    </xf>
    <xf numFmtId="0" fontId="23" fillId="0" borderId="0" xfId="76" applyFont="1" applyAlignment="1" applyProtection="1">
      <alignment vertical="center" wrapText="1"/>
      <protection/>
    </xf>
    <xf numFmtId="0" fontId="25" fillId="0" borderId="0" xfId="76" applyFont="1" applyAlignment="1" applyProtection="1">
      <alignment vertical="center" wrapText="1"/>
      <protection/>
    </xf>
    <xf numFmtId="0" fontId="23" fillId="24" borderId="0" xfId="76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3" fillId="0" borderId="0" xfId="76" applyFont="1" applyBorder="1" applyAlignment="1" applyProtection="1">
      <alignment vertical="center" wrapText="1"/>
      <protection/>
    </xf>
    <xf numFmtId="0" fontId="23" fillId="25" borderId="15" xfId="76" applyFont="1" applyFill="1" applyBorder="1" applyAlignment="1" applyProtection="1">
      <alignment vertical="center" wrapText="1"/>
      <protection/>
    </xf>
    <xf numFmtId="0" fontId="23" fillId="25" borderId="16" xfId="76" applyFont="1" applyFill="1" applyBorder="1" applyAlignment="1" applyProtection="1">
      <alignment vertical="center" wrapText="1"/>
      <protection/>
    </xf>
    <xf numFmtId="0" fontId="25" fillId="25" borderId="0" xfId="76" applyFont="1" applyFill="1" applyBorder="1" applyAlignment="1" applyProtection="1">
      <alignment vertical="center" wrapText="1"/>
      <protection/>
    </xf>
    <xf numFmtId="0" fontId="25" fillId="25" borderId="11" xfId="76" applyFont="1" applyFill="1" applyBorder="1" applyAlignment="1" applyProtection="1">
      <alignment vertical="center" wrapText="1"/>
      <protection/>
    </xf>
    <xf numFmtId="0" fontId="23" fillId="25" borderId="0" xfId="76" applyFont="1" applyFill="1" applyBorder="1" applyAlignment="1" applyProtection="1">
      <alignment vertical="center" wrapText="1"/>
      <protection/>
    </xf>
    <xf numFmtId="0" fontId="23" fillId="25" borderId="11" xfId="76" applyFont="1" applyFill="1" applyBorder="1" applyAlignment="1" applyProtection="1">
      <alignment vertical="center" wrapText="1"/>
      <protection/>
    </xf>
    <xf numFmtId="0" fontId="23" fillId="25" borderId="17" xfId="76" applyFont="1" applyFill="1" applyBorder="1" applyAlignment="1" applyProtection="1">
      <alignment vertical="center" wrapText="1"/>
      <protection/>
    </xf>
    <xf numFmtId="0" fontId="23" fillId="25" borderId="18" xfId="76" applyFont="1" applyFill="1" applyBorder="1" applyAlignment="1" applyProtection="1">
      <alignment vertical="center" wrapText="1"/>
      <protection/>
    </xf>
    <xf numFmtId="0" fontId="23" fillId="25" borderId="19" xfId="76" applyFont="1" applyFill="1" applyBorder="1" applyAlignment="1" applyProtection="1">
      <alignment vertical="center" wrapText="1"/>
      <protection/>
    </xf>
    <xf numFmtId="0" fontId="23" fillId="25" borderId="20" xfId="76" applyFont="1" applyFill="1" applyBorder="1" applyAlignment="1" applyProtection="1">
      <alignment vertical="center" wrapText="1"/>
      <protection/>
    </xf>
    <xf numFmtId="0" fontId="23" fillId="25" borderId="0" xfId="78" applyFont="1" applyFill="1" applyBorder="1" applyAlignment="1" applyProtection="1">
      <alignment vertical="center" wrapText="1"/>
      <protection/>
    </xf>
    <xf numFmtId="0" fontId="23" fillId="25" borderId="0" xfId="76" applyFont="1" applyFill="1" applyBorder="1" applyAlignment="1" applyProtection="1">
      <alignment horizontal="left" vertical="center" wrapText="1"/>
      <protection/>
    </xf>
    <xf numFmtId="0" fontId="23" fillId="21" borderId="21" xfId="76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3" fillId="21" borderId="22" xfId="79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vertical="top" wrapText="1"/>
    </xf>
    <xf numFmtId="49" fontId="0" fillId="0" borderId="0" xfId="0" applyFont="1" applyAlignment="1" applyProtection="1">
      <alignment vertical="center" wrapText="1"/>
      <protection/>
    </xf>
    <xf numFmtId="0" fontId="23" fillId="25" borderId="0" xfId="78" applyNumberFormat="1" applyFont="1" applyFill="1" applyBorder="1" applyAlignment="1" applyProtection="1">
      <alignment vertical="center" wrapText="1"/>
      <protection/>
    </xf>
    <xf numFmtId="49" fontId="46" fillId="0" borderId="0" xfId="0" applyFont="1" applyAlignment="1">
      <alignment vertical="top" wrapText="1"/>
    </xf>
    <xf numFmtId="0" fontId="24" fillId="0" borderId="0" xfId="76" applyFont="1" applyAlignment="1" applyProtection="1">
      <alignment vertical="center" wrapText="1"/>
      <protection/>
    </xf>
    <xf numFmtId="0" fontId="4" fillId="0" borderId="0" xfId="72" applyFont="1" applyAlignment="1">
      <alignment wrapText="1"/>
      <protection/>
    </xf>
    <xf numFmtId="0" fontId="4" fillId="0" borderId="0" xfId="72" applyAlignment="1">
      <alignment wrapText="1"/>
      <protection/>
    </xf>
    <xf numFmtId="49" fontId="23" fillId="21" borderId="23" xfId="7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74" applyFont="1" applyAlignment="1">
      <alignment wrapText="1"/>
      <protection/>
    </xf>
    <xf numFmtId="0" fontId="4" fillId="0" borderId="0" xfId="74" applyAlignment="1">
      <alignment wrapText="1"/>
      <protection/>
    </xf>
    <xf numFmtId="0" fontId="48" fillId="0" borderId="0" xfId="70" applyFont="1">
      <alignment/>
      <protection/>
    </xf>
    <xf numFmtId="0" fontId="15" fillId="25" borderId="0" xfId="75" applyFont="1" applyFill="1" applyBorder="1" applyAlignment="1" applyProtection="1">
      <alignment horizontal="center" vertical="center" wrapText="1"/>
      <protection/>
    </xf>
    <xf numFmtId="0" fontId="15" fillId="4" borderId="14" xfId="75" applyFont="1" applyFill="1" applyBorder="1" applyAlignment="1" applyProtection="1">
      <alignment horizontal="center" vertical="center" wrapText="1"/>
      <protection/>
    </xf>
    <xf numFmtId="0" fontId="15" fillId="4" borderId="24" xfId="75" applyFont="1" applyFill="1" applyBorder="1" applyAlignment="1" applyProtection="1">
      <alignment horizontal="center" vertical="center" wrapText="1"/>
      <protection/>
    </xf>
    <xf numFmtId="0" fontId="0" fillId="0" borderId="0" xfId="70" applyFont="1">
      <alignment/>
      <protection/>
    </xf>
    <xf numFmtId="0" fontId="0" fillId="25" borderId="17" xfId="70" applyFont="1" applyFill="1" applyBorder="1">
      <alignment/>
      <protection/>
    </xf>
    <xf numFmtId="0" fontId="0" fillId="25" borderId="11" xfId="70" applyFont="1" applyFill="1" applyBorder="1">
      <alignment/>
      <protection/>
    </xf>
    <xf numFmtId="0" fontId="15" fillId="4" borderId="8" xfId="80" applyFont="1" applyFill="1" applyBorder="1" applyAlignment="1" applyProtection="1">
      <alignment vertical="center" wrapText="1"/>
      <protection/>
    </xf>
    <xf numFmtId="0" fontId="0" fillId="0" borderId="0" xfId="69" applyFont="1">
      <alignment/>
      <protection/>
    </xf>
    <xf numFmtId="0" fontId="0" fillId="0" borderId="11" xfId="69" applyFont="1" applyBorder="1">
      <alignment/>
      <protection/>
    </xf>
    <xf numFmtId="0" fontId="0" fillId="25" borderId="17" xfId="69" applyFont="1" applyFill="1" applyBorder="1">
      <alignment/>
      <protection/>
    </xf>
    <xf numFmtId="0" fontId="0" fillId="25" borderId="11" xfId="69" applyFont="1" applyFill="1" applyBorder="1">
      <alignment/>
      <protection/>
    </xf>
    <xf numFmtId="0" fontId="50" fillId="25" borderId="17" xfId="69" applyFont="1" applyFill="1" applyBorder="1">
      <alignment/>
      <protection/>
    </xf>
    <xf numFmtId="0" fontId="0" fillId="0" borderId="21" xfId="70" applyFont="1" applyFill="1" applyBorder="1" applyAlignment="1">
      <alignment horizontal="center" vertical="center" wrapText="1"/>
      <protection/>
    </xf>
    <xf numFmtId="0" fontId="0" fillId="24" borderId="8" xfId="70" applyFont="1" applyFill="1" applyBorder="1" applyAlignment="1">
      <alignment horizontal="left" vertical="center" wrapText="1"/>
      <protection/>
    </xf>
    <xf numFmtId="1" fontId="0" fillId="21" borderId="8" xfId="70" applyNumberFormat="1" applyFont="1" applyFill="1" applyBorder="1" applyAlignment="1">
      <alignment horizontal="center" vertical="center" wrapText="1"/>
      <protection/>
    </xf>
    <xf numFmtId="2" fontId="0" fillId="21" borderId="8" xfId="70" applyNumberFormat="1" applyFont="1" applyFill="1" applyBorder="1" applyAlignment="1">
      <alignment horizontal="center" vertical="center" wrapText="1"/>
      <protection/>
    </xf>
    <xf numFmtId="4" fontId="0" fillId="4" borderId="8" xfId="70" applyNumberFormat="1" applyFont="1" applyFill="1" applyBorder="1" applyAlignment="1">
      <alignment horizontal="center" vertical="center" wrapText="1"/>
      <protection/>
    </xf>
    <xf numFmtId="4" fontId="0" fillId="21" borderId="8" xfId="70" applyNumberFormat="1" applyFont="1" applyFill="1" applyBorder="1" applyAlignment="1">
      <alignment horizontal="center" vertical="center" wrapText="1"/>
      <protection/>
    </xf>
    <xf numFmtId="4" fontId="0" fillId="21" borderId="8" xfId="70" applyNumberFormat="1" applyFont="1" applyFill="1" applyBorder="1" applyAlignment="1">
      <alignment horizontal="center" vertical="center"/>
      <protection/>
    </xf>
    <xf numFmtId="4" fontId="0" fillId="21" borderId="25" xfId="70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4" borderId="21" xfId="75" applyFont="1" applyFill="1" applyBorder="1" applyAlignment="1" applyProtection="1">
      <alignment horizontal="center" vertical="center" wrapText="1"/>
      <protection/>
    </xf>
    <xf numFmtId="0" fontId="0" fillId="4" borderId="25" xfId="75" applyFont="1" applyFill="1" applyBorder="1" applyAlignment="1" applyProtection="1">
      <alignment horizontal="center" vertical="center" wrapText="1"/>
      <protection/>
    </xf>
    <xf numFmtId="0" fontId="0" fillId="4" borderId="8" xfId="80" applyFont="1" applyFill="1" applyBorder="1" applyAlignment="1" applyProtection="1">
      <alignment vertical="center" wrapText="1"/>
      <protection/>
    </xf>
    <xf numFmtId="0" fontId="50" fillId="0" borderId="0" xfId="75" applyFont="1" applyAlignment="1" applyProtection="1">
      <alignment horizontal="right" wrapText="1"/>
      <protection/>
    </xf>
    <xf numFmtId="0" fontId="50" fillId="0" borderId="0" xfId="75" applyFont="1" applyAlignment="1" applyProtection="1">
      <alignment wrapText="1"/>
      <protection/>
    </xf>
    <xf numFmtId="0" fontId="53" fillId="0" borderId="0" xfId="75" applyFont="1" applyAlignment="1" applyProtection="1">
      <alignment wrapText="1"/>
      <protection/>
    </xf>
    <xf numFmtId="0" fontId="50" fillId="0" borderId="0" xfId="75" applyFont="1" applyFill="1" applyAlignment="1" applyProtection="1">
      <alignment wrapText="1"/>
      <protection/>
    </xf>
    <xf numFmtId="0" fontId="0" fillId="0" borderId="0" xfId="75" applyFont="1" applyAlignment="1" applyProtection="1">
      <alignment wrapText="1"/>
      <protection/>
    </xf>
    <xf numFmtId="0" fontId="15" fillId="0" borderId="0" xfId="75" applyFont="1" applyAlignment="1" applyProtection="1">
      <alignment wrapText="1"/>
      <protection/>
    </xf>
    <xf numFmtId="0" fontId="0" fillId="0" borderId="0" xfId="75" applyFont="1" applyAlignment="1" applyProtection="1">
      <alignment wrapText="1"/>
      <protection/>
    </xf>
    <xf numFmtId="0" fontId="0" fillId="0" borderId="0" xfId="75" applyFont="1" applyFill="1" applyAlignment="1" applyProtection="1">
      <alignment wrapText="1"/>
      <protection/>
    </xf>
    <xf numFmtId="0" fontId="0" fillId="0" borderId="0" xfId="75" applyFont="1" applyAlignment="1" applyProtection="1">
      <alignment horizontal="center" wrapText="1"/>
      <protection/>
    </xf>
    <xf numFmtId="0" fontId="0" fillId="25" borderId="15" xfId="75" applyFont="1" applyFill="1" applyBorder="1" applyAlignment="1" applyProtection="1">
      <alignment wrapText="1"/>
      <protection/>
    </xf>
    <xf numFmtId="0" fontId="15" fillId="25" borderId="16" xfId="75" applyFont="1" applyFill="1" applyBorder="1" applyAlignment="1" applyProtection="1">
      <alignment wrapText="1"/>
      <protection/>
    </xf>
    <xf numFmtId="0" fontId="0" fillId="25" borderId="16" xfId="75" applyFont="1" applyFill="1" applyBorder="1" applyAlignment="1" applyProtection="1">
      <alignment wrapText="1"/>
      <protection/>
    </xf>
    <xf numFmtId="0" fontId="0" fillId="25" borderId="16" xfId="75" applyFont="1" applyFill="1" applyBorder="1" applyAlignment="1" applyProtection="1">
      <alignment horizontal="center" wrapText="1"/>
      <protection/>
    </xf>
    <xf numFmtId="0" fontId="0" fillId="25" borderId="26" xfId="75" applyFont="1" applyFill="1" applyBorder="1" applyAlignment="1" applyProtection="1">
      <alignment wrapText="1"/>
      <protection/>
    </xf>
    <xf numFmtId="0" fontId="0" fillId="25" borderId="17" xfId="75" applyFont="1" applyFill="1" applyBorder="1" applyAlignment="1" applyProtection="1">
      <alignment wrapText="1"/>
      <protection/>
    </xf>
    <xf numFmtId="0" fontId="0" fillId="25" borderId="11" xfId="75" applyFont="1" applyFill="1" applyBorder="1" applyAlignment="1" applyProtection="1">
      <alignment wrapText="1"/>
      <protection/>
    </xf>
    <xf numFmtId="0" fontId="15" fillId="25" borderId="0" xfId="75" applyFont="1" applyFill="1" applyBorder="1" applyAlignment="1" applyProtection="1">
      <alignment wrapText="1"/>
      <protection/>
    </xf>
    <xf numFmtId="0" fontId="0" fillId="25" borderId="0" xfId="75" applyFont="1" applyFill="1" applyBorder="1" applyAlignment="1" applyProtection="1">
      <alignment horizontal="center" wrapText="1"/>
      <protection/>
    </xf>
    <xf numFmtId="0" fontId="15" fillId="4" borderId="27" xfId="75" applyFont="1" applyFill="1" applyBorder="1" applyAlignment="1" applyProtection="1">
      <alignment horizontal="center" vertical="center" wrapText="1"/>
      <protection/>
    </xf>
    <xf numFmtId="0" fontId="0" fillId="4" borderId="8" xfId="75" applyFont="1" applyFill="1" applyBorder="1" applyAlignment="1" applyProtection="1">
      <alignment horizontal="center" vertical="center" wrapText="1"/>
      <protection/>
    </xf>
    <xf numFmtId="0" fontId="15" fillId="4" borderId="8" xfId="75" applyFont="1" applyFill="1" applyBorder="1" applyAlignment="1" applyProtection="1">
      <alignment horizontal="left" wrapText="1"/>
      <protection/>
    </xf>
    <xf numFmtId="2" fontId="0" fillId="4" borderId="25" xfId="75" applyNumberFormat="1" applyFont="1" applyFill="1" applyBorder="1" applyAlignment="1" applyProtection="1">
      <alignment horizontal="center" vertical="center" wrapText="1"/>
      <protection/>
    </xf>
    <xf numFmtId="0" fontId="0" fillId="4" borderId="8" xfId="80" applyFont="1" applyFill="1" applyBorder="1" applyAlignment="1" applyProtection="1">
      <alignment horizontal="left" wrapText="1"/>
      <protection/>
    </xf>
    <xf numFmtId="0" fontId="0" fillId="4" borderId="8" xfId="75" applyFont="1" applyFill="1" applyBorder="1" applyAlignment="1" applyProtection="1">
      <alignment wrapText="1"/>
      <protection/>
    </xf>
    <xf numFmtId="4" fontId="0" fillId="4" borderId="25" xfId="75" applyNumberFormat="1" applyFont="1" applyFill="1" applyBorder="1" applyAlignment="1" applyProtection="1">
      <alignment horizontal="center" wrapText="1"/>
      <protection/>
    </xf>
    <xf numFmtId="0" fontId="15" fillId="4" borderId="8" xfId="75" applyFont="1" applyFill="1" applyBorder="1" applyAlignment="1" applyProtection="1">
      <alignment wrapText="1"/>
      <protection/>
    </xf>
    <xf numFmtId="10" fontId="0" fillId="4" borderId="25" xfId="75" applyNumberFormat="1" applyFont="1" applyFill="1" applyBorder="1" applyAlignment="1" applyProtection="1">
      <alignment horizontal="center" vertical="center" wrapText="1"/>
      <protection/>
    </xf>
    <xf numFmtId="4" fontId="0" fillId="4" borderId="25" xfId="75" applyNumberFormat="1" applyFont="1" applyFill="1" applyBorder="1" applyAlignment="1" applyProtection="1">
      <alignment horizontal="center" vertical="center" wrapText="1"/>
      <protection/>
    </xf>
    <xf numFmtId="10" fontId="0" fillId="4" borderId="25" xfId="75" applyNumberFormat="1" applyFont="1" applyFill="1" applyBorder="1" applyAlignment="1" applyProtection="1">
      <alignment horizontal="center" wrapText="1"/>
      <protection/>
    </xf>
    <xf numFmtId="0" fontId="15" fillId="4" borderId="8" xfId="80" applyFont="1" applyFill="1" applyBorder="1" applyAlignment="1" applyProtection="1">
      <alignment horizontal="left" wrapText="1"/>
      <protection/>
    </xf>
    <xf numFmtId="3" fontId="0" fillId="4" borderId="25" xfId="75" applyNumberFormat="1" applyFont="1" applyFill="1" applyBorder="1" applyAlignment="1" applyProtection="1">
      <alignment horizontal="center" wrapText="1"/>
      <protection/>
    </xf>
    <xf numFmtId="3" fontId="0" fillId="4" borderId="25" xfId="75" applyNumberFormat="1" applyFont="1" applyFill="1" applyBorder="1" applyAlignment="1" applyProtection="1">
      <alignment horizontal="center" vertical="center" wrapText="1"/>
      <protection/>
    </xf>
    <xf numFmtId="2" fontId="0" fillId="4" borderId="25" xfId="75" applyNumberFormat="1" applyFont="1" applyFill="1" applyBorder="1" applyAlignment="1" applyProtection="1">
      <alignment horizontal="center" wrapText="1"/>
      <protection/>
    </xf>
    <xf numFmtId="0" fontId="0" fillId="4" borderId="8" xfId="80" applyFont="1" applyFill="1" applyBorder="1" applyAlignment="1" applyProtection="1">
      <alignment horizontal="left" vertical="center" wrapText="1"/>
      <protection/>
    </xf>
    <xf numFmtId="0" fontId="15" fillId="4" borderId="8" xfId="80" applyFont="1" applyFill="1" applyBorder="1" applyAlignment="1" applyProtection="1">
      <alignment horizontal="left" vertical="center" wrapText="1"/>
      <protection/>
    </xf>
    <xf numFmtId="0" fontId="50" fillId="0" borderId="0" xfId="70" applyFont="1" applyAlignment="1" applyProtection="1">
      <alignment wrapText="1"/>
      <protection/>
    </xf>
    <xf numFmtId="0" fontId="50" fillId="0" borderId="0" xfId="0" applyNumberFormat="1" applyFont="1" applyFill="1" applyBorder="1" applyAlignment="1" applyProtection="1">
      <alignment wrapText="1"/>
      <protection/>
    </xf>
    <xf numFmtId="0" fontId="5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0" applyFont="1" applyFill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25" borderId="17" xfId="70" applyFont="1" applyFill="1" applyBorder="1" applyAlignment="1" applyProtection="1">
      <alignment wrapText="1"/>
      <protection/>
    </xf>
    <xf numFmtId="0" fontId="0" fillId="25" borderId="11" xfId="70" applyFont="1" applyFill="1" applyBorder="1" applyAlignment="1" applyProtection="1">
      <alignment wrapText="1"/>
      <protection/>
    </xf>
    <xf numFmtId="0" fontId="0" fillId="0" borderId="0" xfId="70" applyFont="1" applyAlignment="1" applyProtection="1">
      <alignment horizontal="center" wrapText="1"/>
      <protection/>
    </xf>
    <xf numFmtId="0" fontId="0" fillId="25" borderId="19" xfId="70" applyFont="1" applyFill="1" applyBorder="1" applyAlignment="1" applyProtection="1">
      <alignment wrapText="1"/>
      <protection/>
    </xf>
    <xf numFmtId="0" fontId="0" fillId="25" borderId="20" xfId="70" applyFont="1" applyFill="1" applyBorder="1" applyAlignment="1" applyProtection="1">
      <alignment wrapText="1"/>
      <protection/>
    </xf>
    <xf numFmtId="0" fontId="0" fillId="25" borderId="18" xfId="70" applyFont="1" applyFill="1" applyBorder="1" applyAlignment="1" applyProtection="1">
      <alignment wrapText="1"/>
      <protection/>
    </xf>
    <xf numFmtId="3" fontId="0" fillId="21" borderId="25" xfId="75" applyNumberFormat="1" applyFont="1" applyFill="1" applyBorder="1" applyAlignment="1" applyProtection="1">
      <alignment horizontal="center" vertical="center" wrapText="1"/>
      <protection locked="0"/>
    </xf>
    <xf numFmtId="4" fontId="0" fillId="21" borderId="25" xfId="75" applyNumberFormat="1" applyFont="1" applyFill="1" applyBorder="1" applyAlignment="1" applyProtection="1">
      <alignment horizontal="center" vertical="center" wrapText="1"/>
      <protection locked="0"/>
    </xf>
    <xf numFmtId="3" fontId="0" fillId="21" borderId="25" xfId="75" applyNumberFormat="1" applyFont="1" applyFill="1" applyBorder="1" applyAlignment="1" applyProtection="1">
      <alignment horizontal="center" wrapText="1"/>
      <protection locked="0"/>
    </xf>
    <xf numFmtId="4" fontId="0" fillId="21" borderId="25" xfId="75" applyNumberFormat="1" applyFont="1" applyFill="1" applyBorder="1" applyAlignment="1" applyProtection="1">
      <alignment horizontal="center" wrapText="1"/>
      <protection locked="0"/>
    </xf>
    <xf numFmtId="0" fontId="23" fillId="0" borderId="0" xfId="76" applyFont="1" applyAlignment="1" applyProtection="1">
      <alignment wrapText="1"/>
      <protection/>
    </xf>
    <xf numFmtId="0" fontId="23" fillId="0" borderId="0" xfId="69" applyFont="1" applyAlignment="1" applyProtection="1">
      <alignment wrapText="1"/>
      <protection/>
    </xf>
    <xf numFmtId="0" fontId="23" fillId="25" borderId="15" xfId="69" applyFont="1" applyFill="1" applyBorder="1" applyAlignment="1" applyProtection="1">
      <alignment wrapText="1"/>
      <protection/>
    </xf>
    <xf numFmtId="0" fontId="23" fillId="25" borderId="16" xfId="69" applyFont="1" applyFill="1" applyBorder="1" applyAlignment="1" applyProtection="1">
      <alignment wrapText="1"/>
      <protection/>
    </xf>
    <xf numFmtId="0" fontId="23" fillId="25" borderId="17" xfId="69" applyFont="1" applyFill="1" applyBorder="1" applyAlignment="1" applyProtection="1">
      <alignment wrapText="1"/>
      <protection/>
    </xf>
    <xf numFmtId="0" fontId="23" fillId="25" borderId="11" xfId="69" applyFont="1" applyFill="1" applyBorder="1" applyAlignment="1" applyProtection="1">
      <alignment wrapText="1"/>
      <protection/>
    </xf>
    <xf numFmtId="0" fontId="23" fillId="25" borderId="0" xfId="69" applyFont="1" applyFill="1" applyBorder="1" applyAlignment="1" applyProtection="1">
      <alignment wrapText="1"/>
      <protection/>
    </xf>
    <xf numFmtId="0" fontId="23" fillId="25" borderId="19" xfId="69" applyFont="1" applyFill="1" applyBorder="1" applyAlignment="1" applyProtection="1">
      <alignment wrapText="1"/>
      <protection/>
    </xf>
    <xf numFmtId="0" fontId="23" fillId="25" borderId="20" xfId="69" applyFont="1" applyFill="1" applyBorder="1" applyAlignment="1" applyProtection="1">
      <alignment wrapText="1"/>
      <protection/>
    </xf>
    <xf numFmtId="0" fontId="23" fillId="25" borderId="18" xfId="69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4" borderId="28" xfId="75" applyFont="1" applyFill="1" applyBorder="1" applyAlignment="1" applyProtection="1">
      <alignment horizontal="center" vertical="center" wrapText="1"/>
      <protection/>
    </xf>
    <xf numFmtId="0" fontId="0" fillId="4" borderId="29" xfId="75" applyFont="1" applyFill="1" applyBorder="1" applyAlignment="1" applyProtection="1">
      <alignment horizontal="center" vertical="center" wrapText="1"/>
      <protection/>
    </xf>
    <xf numFmtId="0" fontId="0" fillId="4" borderId="22" xfId="75" applyFont="1" applyFill="1" applyBorder="1" applyAlignment="1" applyProtection="1">
      <alignment wrapText="1"/>
      <protection/>
    </xf>
    <xf numFmtId="0" fontId="0" fillId="25" borderId="0" xfId="75" applyFont="1" applyFill="1" applyBorder="1" applyAlignment="1" applyProtection="1">
      <alignment wrapText="1"/>
      <protection/>
    </xf>
    <xf numFmtId="0" fontId="0" fillId="25" borderId="19" xfId="75" applyFont="1" applyFill="1" applyBorder="1" applyAlignment="1" applyProtection="1">
      <alignment wrapText="1"/>
      <protection/>
    </xf>
    <xf numFmtId="0" fontId="15" fillId="25" borderId="20" xfId="75" applyFont="1" applyFill="1" applyBorder="1" applyAlignment="1" applyProtection="1">
      <alignment wrapText="1"/>
      <protection/>
    </xf>
    <xf numFmtId="0" fontId="0" fillId="25" borderId="20" xfId="75" applyFont="1" applyFill="1" applyBorder="1" applyAlignment="1" applyProtection="1">
      <alignment wrapText="1"/>
      <protection/>
    </xf>
    <xf numFmtId="0" fontId="0" fillId="25" borderId="20" xfId="75" applyFont="1" applyFill="1" applyBorder="1" applyAlignment="1" applyProtection="1">
      <alignment horizontal="center" wrapText="1"/>
      <protection/>
    </xf>
    <xf numFmtId="0" fontId="0" fillId="25" borderId="18" xfId="75" applyFont="1" applyFill="1" applyBorder="1" applyAlignment="1" applyProtection="1">
      <alignment wrapText="1"/>
      <protection/>
    </xf>
    <xf numFmtId="0" fontId="18" fillId="4" borderId="30" xfId="0" applyNumberFormat="1" applyFont="1" applyFill="1" applyBorder="1" applyAlignment="1" applyProtection="1">
      <alignment horizontal="center" wrapText="1"/>
      <protection/>
    </xf>
    <xf numFmtId="4" fontId="0" fillId="21" borderId="31" xfId="75" applyNumberFormat="1" applyFont="1" applyFill="1" applyBorder="1" applyAlignment="1" applyProtection="1">
      <alignment horizontal="center" vertical="center" wrapText="1"/>
      <protection locked="0"/>
    </xf>
    <xf numFmtId="0" fontId="0" fillId="4" borderId="8" xfId="70" applyFont="1" applyFill="1" applyBorder="1" applyAlignment="1" applyProtection="1">
      <alignment horizontal="left" vertical="center" wrapText="1"/>
      <protection/>
    </xf>
    <xf numFmtId="0" fontId="0" fillId="4" borderId="8" xfId="75" applyNumberFormat="1" applyFont="1" applyFill="1" applyBorder="1" applyAlignment="1" applyProtection="1">
      <alignment horizontal="left" vertical="center" wrapText="1"/>
      <protection/>
    </xf>
    <xf numFmtId="0" fontId="0" fillId="4" borderId="8" xfId="75" applyFont="1" applyFill="1" applyBorder="1" applyAlignment="1" applyProtection="1">
      <alignment horizontal="left" wrapText="1"/>
      <protection/>
    </xf>
    <xf numFmtId="0" fontId="0" fillId="4" borderId="8" xfId="80" applyFont="1" applyFill="1" applyBorder="1" applyAlignment="1" applyProtection="1">
      <alignment wrapText="1"/>
      <protection/>
    </xf>
    <xf numFmtId="4" fontId="0" fillId="4" borderId="32" xfId="75" applyNumberFormat="1" applyFont="1" applyFill="1" applyBorder="1" applyAlignment="1" applyProtection="1">
      <alignment horizontal="center" wrapText="1"/>
      <protection/>
    </xf>
    <xf numFmtId="0" fontId="0" fillId="25" borderId="11" xfId="75" applyFont="1" applyFill="1" applyBorder="1" applyAlignment="1" applyProtection="1">
      <alignment wrapText="1"/>
      <protection/>
    </xf>
    <xf numFmtId="49" fontId="43" fillId="0" borderId="0" xfId="51" applyNumberFormat="1" applyFont="1" applyAlignment="1" applyProtection="1">
      <alignment horizontal="center" vertical="center" wrapText="1"/>
      <protection/>
    </xf>
    <xf numFmtId="0" fontId="0" fillId="0" borderId="0" xfId="69" applyFont="1" applyAlignment="1" applyProtection="1">
      <alignment wrapText="1"/>
      <protection/>
    </xf>
    <xf numFmtId="0" fontId="0" fillId="0" borderId="11" xfId="69" applyFont="1" applyBorder="1" applyAlignment="1" applyProtection="1">
      <alignment wrapText="1"/>
      <protection/>
    </xf>
    <xf numFmtId="0" fontId="0" fillId="25" borderId="15" xfId="69" applyFont="1" applyFill="1" applyBorder="1" applyAlignment="1" applyProtection="1">
      <alignment wrapText="1"/>
      <protection/>
    </xf>
    <xf numFmtId="0" fontId="0" fillId="25" borderId="16" xfId="69" applyFont="1" applyFill="1" applyBorder="1" applyAlignment="1" applyProtection="1">
      <alignment wrapText="1"/>
      <protection/>
    </xf>
    <xf numFmtId="0" fontId="0" fillId="25" borderId="26" xfId="69" applyFont="1" applyFill="1" applyBorder="1" applyAlignment="1" applyProtection="1">
      <alignment wrapText="1"/>
      <protection/>
    </xf>
    <xf numFmtId="0" fontId="0" fillId="25" borderId="17" xfId="69" applyFont="1" applyFill="1" applyBorder="1" applyAlignment="1" applyProtection="1">
      <alignment wrapText="1"/>
      <protection/>
    </xf>
    <xf numFmtId="0" fontId="0" fillId="25" borderId="11" xfId="69" applyFont="1" applyFill="1" applyBorder="1" applyAlignment="1" applyProtection="1">
      <alignment wrapText="1"/>
      <protection/>
    </xf>
    <xf numFmtId="0" fontId="0" fillId="0" borderId="0" xfId="69" applyFont="1" applyAlignment="1" applyProtection="1">
      <alignment wrapText="1"/>
      <protection/>
    </xf>
    <xf numFmtId="0" fontId="0" fillId="0" borderId="11" xfId="69" applyFont="1" applyBorder="1" applyAlignment="1" applyProtection="1">
      <alignment wrapText="1"/>
      <protection/>
    </xf>
    <xf numFmtId="0" fontId="0" fillId="25" borderId="17" xfId="69" applyFont="1" applyFill="1" applyBorder="1" applyAlignment="1" applyProtection="1">
      <alignment wrapText="1"/>
      <protection/>
    </xf>
    <xf numFmtId="0" fontId="0" fillId="25" borderId="11" xfId="69" applyFont="1" applyFill="1" applyBorder="1" applyAlignment="1" applyProtection="1">
      <alignment wrapText="1"/>
      <protection/>
    </xf>
    <xf numFmtId="0" fontId="0" fillId="25" borderId="0" xfId="69" applyFont="1" applyFill="1" applyBorder="1" applyAlignment="1" applyProtection="1">
      <alignment wrapText="1"/>
      <protection/>
    </xf>
    <xf numFmtId="0" fontId="50" fillId="25" borderId="17" xfId="69" applyFont="1" applyFill="1" applyBorder="1" applyAlignment="1" applyProtection="1">
      <alignment wrapText="1"/>
      <protection/>
    </xf>
    <xf numFmtId="0" fontId="0" fillId="26" borderId="33" xfId="69" applyFont="1" applyFill="1" applyBorder="1" applyAlignment="1" applyProtection="1">
      <alignment wrapText="1"/>
      <protection/>
    </xf>
    <xf numFmtId="0" fontId="0" fillId="26" borderId="34" xfId="69" applyFont="1" applyFill="1" applyBorder="1" applyAlignment="1" applyProtection="1">
      <alignment wrapText="1"/>
      <protection/>
    </xf>
    <xf numFmtId="0" fontId="0" fillId="25" borderId="19" xfId="69" applyFont="1" applyFill="1" applyBorder="1" applyAlignment="1" applyProtection="1">
      <alignment wrapText="1"/>
      <protection/>
    </xf>
    <xf numFmtId="0" fontId="0" fillId="25" borderId="20" xfId="69" applyFont="1" applyFill="1" applyBorder="1" applyAlignment="1" applyProtection="1">
      <alignment wrapText="1"/>
      <protection/>
    </xf>
    <xf numFmtId="0" fontId="0" fillId="25" borderId="18" xfId="69" applyFont="1" applyFill="1" applyBorder="1" applyAlignment="1" applyProtection="1">
      <alignment wrapText="1"/>
      <protection/>
    </xf>
    <xf numFmtId="187" fontId="0" fillId="4" borderId="25" xfId="75" applyNumberFormat="1" applyFont="1" applyFill="1" applyBorder="1" applyAlignment="1" applyProtection="1">
      <alignment horizontal="center" vertical="center" wrapText="1"/>
      <protection/>
    </xf>
    <xf numFmtId="0" fontId="0" fillId="25" borderId="0" xfId="78" applyNumberFormat="1" applyFont="1" applyFill="1" applyBorder="1" applyAlignment="1" applyProtection="1">
      <alignment horizontal="center" vertical="center" wrapText="1"/>
      <protection locked="0"/>
    </xf>
    <xf numFmtId="0" fontId="23" fillId="25" borderId="0" xfId="78" applyNumberFormat="1" applyFont="1" applyFill="1" applyBorder="1" applyAlignment="1" applyProtection="1">
      <alignment horizontal="center" vertical="center" wrapText="1"/>
      <protection locked="0"/>
    </xf>
    <xf numFmtId="0" fontId="23" fillId="24" borderId="8" xfId="69" applyFont="1" applyFill="1" applyBorder="1" applyAlignment="1" applyProtection="1">
      <alignment horizontal="center" wrapText="1"/>
      <protection locked="0"/>
    </xf>
    <xf numFmtId="0" fontId="54" fillId="0" borderId="0" xfId="0" applyNumberFormat="1" applyFont="1" applyAlignment="1">
      <alignment vertical="top"/>
    </xf>
    <xf numFmtId="0" fontId="50" fillId="25" borderId="17" xfId="73" applyFont="1" applyFill="1" applyBorder="1" applyAlignment="1" applyProtection="1">
      <alignment wrapText="1"/>
      <protection/>
    </xf>
    <xf numFmtId="0" fontId="55" fillId="0" borderId="0" xfId="76" applyFont="1" applyAlignment="1" applyProtection="1">
      <alignment vertical="center" wrapText="1"/>
      <protection/>
    </xf>
    <xf numFmtId="0" fontId="55" fillId="0" borderId="0" xfId="76" applyFont="1" applyFill="1" applyAlignment="1" applyProtection="1">
      <alignment vertical="center" wrapText="1"/>
      <protection/>
    </xf>
    <xf numFmtId="0" fontId="50" fillId="0" borderId="0" xfId="71" applyFont="1" applyAlignment="1" applyProtection="1">
      <alignment vertical="center"/>
      <protection/>
    </xf>
    <xf numFmtId="0" fontId="50" fillId="0" borderId="0" xfId="75" applyFont="1" applyProtection="1">
      <alignment/>
      <protection/>
    </xf>
    <xf numFmtId="0" fontId="50" fillId="0" borderId="0" xfId="70" applyFont="1" applyFill="1" applyAlignment="1" applyProtection="1">
      <alignment wrapText="1"/>
      <protection/>
    </xf>
    <xf numFmtId="0" fontId="50" fillId="0" borderId="0" xfId="69" applyFont="1" applyAlignment="1" applyProtection="1">
      <alignment wrapText="1"/>
      <protection/>
    </xf>
    <xf numFmtId="0" fontId="56" fillId="0" borderId="0" xfId="76" applyFont="1" applyAlignment="1" applyProtection="1">
      <alignment vertical="center" wrapText="1"/>
      <protection/>
    </xf>
    <xf numFmtId="0" fontId="56" fillId="0" borderId="0" xfId="76" applyFont="1" applyFill="1" applyAlignment="1" applyProtection="1">
      <alignment vertical="center" wrapText="1"/>
      <protection/>
    </xf>
    <xf numFmtId="0" fontId="0" fillId="4" borderId="8" xfId="75" applyFont="1" applyFill="1" applyBorder="1" applyAlignment="1" applyProtection="1">
      <alignment horizontal="left" vertical="center" wrapText="1" indent="1"/>
      <protection/>
    </xf>
    <xf numFmtId="4" fontId="0" fillId="21" borderId="35" xfId="75" applyNumberFormat="1" applyFont="1" applyFill="1" applyBorder="1" applyAlignment="1" applyProtection="1">
      <alignment horizontal="center" wrapText="1"/>
      <protection locked="0"/>
    </xf>
    <xf numFmtId="0" fontId="0" fillId="4" borderId="8" xfId="80" applyFont="1" applyFill="1" applyBorder="1" applyAlignment="1" applyProtection="1">
      <alignment horizontal="left" wrapText="1" indent="1"/>
      <protection/>
    </xf>
    <xf numFmtId="0" fontId="0" fillId="4" borderId="8" xfId="80" applyFont="1" applyFill="1" applyBorder="1" applyAlignment="1" applyProtection="1">
      <alignment horizontal="left" vertical="center" wrapText="1" indent="9"/>
      <protection/>
    </xf>
    <xf numFmtId="0" fontId="44" fillId="7" borderId="26" xfId="76" applyFont="1" applyFill="1" applyBorder="1" applyAlignment="1" applyProtection="1">
      <alignment horizontal="right" vertical="center" wrapText="1"/>
      <protection/>
    </xf>
    <xf numFmtId="0" fontId="0" fillId="4" borderId="8" xfId="75" applyFont="1" applyFill="1" applyBorder="1" applyAlignment="1" applyProtection="1">
      <alignment horizontal="left" vertical="center" wrapText="1" indent="1"/>
      <protection/>
    </xf>
    <xf numFmtId="0" fontId="23" fillId="21" borderId="36" xfId="76" applyFont="1" applyFill="1" applyBorder="1" applyAlignment="1" applyProtection="1">
      <alignment horizontal="center" vertical="center" wrapText="1"/>
      <protection locked="0"/>
    </xf>
    <xf numFmtId="0" fontId="23" fillId="21" borderId="37" xfId="76" applyFont="1" applyFill="1" applyBorder="1" applyAlignment="1" applyProtection="1">
      <alignment horizontal="center" vertical="center" wrapText="1"/>
      <protection locked="0"/>
    </xf>
    <xf numFmtId="0" fontId="23" fillId="21" borderId="38" xfId="79" applyFont="1" applyFill="1" applyBorder="1" applyAlignment="1" applyProtection="1">
      <alignment horizontal="center" vertical="center" wrapText="1"/>
      <protection locked="0"/>
    </xf>
    <xf numFmtId="0" fontId="50" fillId="0" borderId="0" xfId="75" applyFont="1" applyFill="1" applyAlignment="1" applyProtection="1">
      <alignment horizontal="right" wrapText="1"/>
      <protection/>
    </xf>
    <xf numFmtId="0" fontId="50" fillId="0" borderId="0" xfId="75" applyFont="1" applyFill="1" applyProtection="1">
      <alignment/>
      <protection/>
    </xf>
    <xf numFmtId="0" fontId="23" fillId="25" borderId="0" xfId="76" applyFont="1" applyFill="1" applyBorder="1" applyAlignment="1" applyProtection="1">
      <alignment horizontal="center" wrapText="1"/>
      <protection/>
    </xf>
    <xf numFmtId="0" fontId="23" fillId="21" borderId="39" xfId="76" applyFont="1" applyFill="1" applyBorder="1" applyAlignment="1" applyProtection="1">
      <alignment horizontal="center" vertical="center" wrapText="1"/>
      <protection locked="0"/>
    </xf>
    <xf numFmtId="0" fontId="23" fillId="21" borderId="40" xfId="76" applyFont="1" applyFill="1" applyBorder="1" applyAlignment="1" applyProtection="1">
      <alignment horizontal="center" vertical="center" wrapText="1"/>
      <protection locked="0"/>
    </xf>
    <xf numFmtId="0" fontId="24" fillId="20" borderId="38" xfId="76" applyFont="1" applyFill="1" applyBorder="1" applyAlignment="1" applyProtection="1">
      <alignment vertical="center" wrapText="1"/>
      <protection/>
    </xf>
    <xf numFmtId="0" fontId="23" fillId="21" borderId="41" xfId="76" applyFont="1" applyFill="1" applyBorder="1" applyAlignment="1" applyProtection="1">
      <alignment horizontal="center" vertical="center" wrapText="1"/>
      <protection locked="0"/>
    </xf>
    <xf numFmtId="0" fontId="23" fillId="21" borderId="25" xfId="76" applyFont="1" applyFill="1" applyBorder="1" applyAlignment="1" applyProtection="1">
      <alignment horizontal="center" vertical="center" wrapText="1"/>
      <protection locked="0"/>
    </xf>
    <xf numFmtId="0" fontId="15" fillId="4" borderId="22" xfId="80" applyFont="1" applyFill="1" applyBorder="1" applyAlignment="1" applyProtection="1">
      <alignment vertical="center" wrapText="1"/>
      <protection/>
    </xf>
    <xf numFmtId="10" fontId="0" fillId="21" borderId="31" xfId="75" applyNumberFormat="1" applyFont="1" applyFill="1" applyBorder="1" applyAlignment="1" applyProtection="1">
      <alignment horizontal="center" wrapText="1"/>
      <protection locked="0"/>
    </xf>
    <xf numFmtId="0" fontId="23" fillId="4" borderId="31" xfId="76" applyFont="1" applyFill="1" applyBorder="1" applyAlignment="1" applyProtection="1">
      <alignment horizontal="center" vertical="center" wrapText="1"/>
      <protection/>
    </xf>
    <xf numFmtId="0" fontId="23" fillId="4" borderId="15" xfId="76" applyFont="1" applyFill="1" applyBorder="1" applyAlignment="1" applyProtection="1">
      <alignment horizontal="center" vertical="center" wrapText="1"/>
      <protection/>
    </xf>
    <xf numFmtId="49" fontId="23" fillId="4" borderId="8" xfId="79" applyNumberFormat="1" applyFont="1" applyFill="1" applyBorder="1" applyAlignment="1" applyProtection="1">
      <alignment horizontal="center" vertical="center" wrapText="1"/>
      <protection/>
    </xf>
    <xf numFmtId="49" fontId="23" fillId="4" borderId="25" xfId="79" applyNumberFormat="1" applyFont="1" applyFill="1" applyBorder="1" applyAlignment="1" applyProtection="1">
      <alignment horizontal="center" vertical="center" wrapText="1"/>
      <protection/>
    </xf>
    <xf numFmtId="0" fontId="45" fillId="25" borderId="42" xfId="76" applyFont="1" applyFill="1" applyBorder="1" applyAlignment="1" applyProtection="1">
      <alignment horizontal="center" vertical="center" wrapText="1"/>
      <protection/>
    </xf>
    <xf numFmtId="0" fontId="23" fillId="25" borderId="42" xfId="76" applyFont="1" applyFill="1" applyBorder="1" applyAlignment="1" applyProtection="1">
      <alignment horizontal="center" vertical="center" wrapText="1"/>
      <protection/>
    </xf>
    <xf numFmtId="0" fontId="23" fillId="25" borderId="7" xfId="76" applyFont="1" applyFill="1" applyBorder="1" applyAlignment="1" applyProtection="1">
      <alignment horizontal="center" vertical="center" wrapText="1"/>
      <protection/>
    </xf>
    <xf numFmtId="0" fontId="23" fillId="25" borderId="40" xfId="76" applyFont="1" applyFill="1" applyBorder="1" applyAlignment="1" applyProtection="1">
      <alignment horizontal="left" vertical="center" wrapText="1"/>
      <protection/>
    </xf>
    <xf numFmtId="0" fontId="23" fillId="25" borderId="43" xfId="76" applyFont="1" applyFill="1" applyBorder="1" applyAlignment="1" applyProtection="1">
      <alignment horizontal="center" vertical="center" wrapText="1"/>
      <protection/>
    </xf>
    <xf numFmtId="0" fontId="23" fillId="25" borderId="21" xfId="76" applyFont="1" applyFill="1" applyBorder="1" applyAlignment="1" applyProtection="1">
      <alignment horizontal="center" vertical="center" wrapText="1"/>
      <protection/>
    </xf>
    <xf numFmtId="0" fontId="23" fillId="25" borderId="44" xfId="76" applyFont="1" applyFill="1" applyBorder="1" applyAlignment="1" applyProtection="1">
      <alignment horizontal="center" vertical="center" wrapText="1"/>
      <protection/>
    </xf>
    <xf numFmtId="0" fontId="23" fillId="25" borderId="8" xfId="76" applyFont="1" applyFill="1" applyBorder="1" applyAlignment="1" applyProtection="1">
      <alignment horizontal="center" vertical="center" wrapText="1"/>
      <protection/>
    </xf>
    <xf numFmtId="0" fontId="23" fillId="25" borderId="25" xfId="76" applyFont="1" applyFill="1" applyBorder="1" applyAlignment="1" applyProtection="1">
      <alignment horizontal="center" vertical="center" wrapText="1"/>
      <protection/>
    </xf>
    <xf numFmtId="0" fontId="24" fillId="25" borderId="45" xfId="76" applyFont="1" applyFill="1" applyBorder="1" applyAlignment="1" applyProtection="1">
      <alignment horizontal="center" vertical="center" wrapText="1"/>
      <protection/>
    </xf>
    <xf numFmtId="0" fontId="23" fillId="25" borderId="46" xfId="76" applyFont="1" applyFill="1" applyBorder="1" applyAlignment="1" applyProtection="1">
      <alignment horizontal="center" vertical="center" wrapText="1"/>
      <protection/>
    </xf>
    <xf numFmtId="0" fontId="23" fillId="25" borderId="47" xfId="78" applyFont="1" applyFill="1" applyBorder="1" applyAlignment="1" applyProtection="1">
      <alignment horizontal="center" vertical="center" wrapText="1"/>
      <protection/>
    </xf>
    <xf numFmtId="0" fontId="23" fillId="25" borderId="45" xfId="78" applyFont="1" applyFill="1" applyBorder="1" applyAlignment="1" applyProtection="1">
      <alignment horizontal="center" vertical="center" wrapText="1"/>
      <protection/>
    </xf>
    <xf numFmtId="0" fontId="23" fillId="25" borderId="48" xfId="78" applyFont="1" applyFill="1" applyBorder="1" applyAlignment="1" applyProtection="1">
      <alignment horizontal="center" vertical="center" wrapText="1"/>
      <protection/>
    </xf>
    <xf numFmtId="49" fontId="43" fillId="0" borderId="0" xfId="51" applyNumberFormat="1" applyFont="1" applyAlignment="1" applyProtection="1">
      <alignment horizontal="center" vertical="center"/>
      <protection/>
    </xf>
    <xf numFmtId="0" fontId="23" fillId="25" borderId="49" xfId="78" applyFont="1" applyFill="1" applyBorder="1" applyAlignment="1" applyProtection="1">
      <alignment horizontal="center" vertical="center" wrapText="1"/>
      <protection/>
    </xf>
    <xf numFmtId="0" fontId="24" fillId="4" borderId="44" xfId="69" applyFont="1" applyFill="1" applyBorder="1" applyAlignment="1" applyProtection="1">
      <alignment horizontal="center" vertical="center" wrapText="1"/>
      <protection/>
    </xf>
    <xf numFmtId="0" fontId="15" fillId="4" borderId="50" xfId="69" applyFont="1" applyFill="1" applyBorder="1" applyAlignment="1" applyProtection="1">
      <alignment horizontal="center" vertical="center" wrapText="1"/>
      <protection/>
    </xf>
    <xf numFmtId="0" fontId="15" fillId="4" borderId="46" xfId="69" applyFont="1" applyFill="1" applyBorder="1" applyAlignment="1" applyProtection="1">
      <alignment horizontal="center" vertical="center" wrapText="1"/>
      <protection/>
    </xf>
    <xf numFmtId="0" fontId="24" fillId="4" borderId="44" xfId="69" applyFont="1" applyFill="1" applyBorder="1" applyAlignment="1" applyProtection="1">
      <alignment horizontal="center" wrapText="1"/>
      <protection/>
    </xf>
    <xf numFmtId="0" fontId="24" fillId="4" borderId="50" xfId="69" applyFont="1" applyFill="1" applyBorder="1" applyAlignment="1" applyProtection="1">
      <alignment horizontal="center" wrapText="1"/>
      <protection/>
    </xf>
    <xf numFmtId="0" fontId="24" fillId="4" borderId="46" xfId="69" applyFont="1" applyFill="1" applyBorder="1" applyAlignment="1" applyProtection="1">
      <alignment horizontal="center" wrapText="1"/>
      <protection/>
    </xf>
    <xf numFmtId="0" fontId="23" fillId="21" borderId="48" xfId="76" applyFont="1" applyFill="1" applyBorder="1" applyAlignment="1" applyProtection="1">
      <alignment horizontal="center" vertical="center" wrapText="1"/>
      <protection locked="0"/>
    </xf>
    <xf numFmtId="0" fontId="23" fillId="21" borderId="51" xfId="76" applyFont="1" applyFill="1" applyBorder="1" applyAlignment="1" applyProtection="1">
      <alignment horizontal="center" vertical="center" wrapText="1"/>
      <protection locked="0"/>
    </xf>
    <xf numFmtId="0" fontId="23" fillId="25" borderId="52" xfId="78" applyFont="1" applyFill="1" applyBorder="1" applyAlignment="1" applyProtection="1">
      <alignment horizontal="center" vertical="center" wrapText="1"/>
      <protection/>
    </xf>
    <xf numFmtId="0" fontId="23" fillId="25" borderId="53" xfId="78" applyFont="1" applyFill="1" applyBorder="1" applyAlignment="1" applyProtection="1">
      <alignment horizontal="center" vertical="center" wrapText="1"/>
      <protection/>
    </xf>
    <xf numFmtId="0" fontId="23" fillId="25" borderId="38" xfId="78" applyFont="1" applyFill="1" applyBorder="1" applyAlignment="1" applyProtection="1">
      <alignment horizontal="center" vertical="center" wrapText="1"/>
      <protection/>
    </xf>
    <xf numFmtId="0" fontId="23" fillId="25" borderId="37" xfId="76" applyFont="1" applyFill="1" applyBorder="1" applyAlignment="1" applyProtection="1">
      <alignment horizontal="center" vertical="center" wrapText="1"/>
      <protection/>
    </xf>
    <xf numFmtId="0" fontId="23" fillId="25" borderId="54" xfId="78" applyFont="1" applyFill="1" applyBorder="1" applyAlignment="1" applyProtection="1">
      <alignment horizontal="center" vertical="center" wrapText="1"/>
      <protection/>
    </xf>
    <xf numFmtId="0" fontId="23" fillId="25" borderId="55" xfId="78" applyFont="1" applyFill="1" applyBorder="1" applyAlignment="1" applyProtection="1">
      <alignment horizontal="center" vertical="center" wrapText="1"/>
      <protection/>
    </xf>
    <xf numFmtId="0" fontId="23" fillId="21" borderId="45" xfId="78" applyNumberFormat="1" applyFont="1" applyFill="1" applyBorder="1" applyAlignment="1" applyProtection="1">
      <alignment horizontal="center" vertical="center" wrapText="1"/>
      <protection locked="0"/>
    </xf>
    <xf numFmtId="0" fontId="23" fillId="21" borderId="50" xfId="78" applyNumberFormat="1" applyFont="1" applyFill="1" applyBorder="1" applyAlignment="1" applyProtection="1">
      <alignment horizontal="center" vertical="center" wrapText="1"/>
      <protection locked="0"/>
    </xf>
    <xf numFmtId="0" fontId="23" fillId="21" borderId="35" xfId="78" applyNumberFormat="1" applyFont="1" applyFill="1" applyBorder="1" applyAlignment="1" applyProtection="1">
      <alignment horizontal="center" vertical="center" wrapText="1"/>
      <protection locked="0"/>
    </xf>
    <xf numFmtId="0" fontId="44" fillId="4" borderId="16" xfId="76" applyFont="1" applyFill="1" applyBorder="1" applyAlignment="1" applyProtection="1">
      <alignment horizontal="right" vertical="center" wrapText="1"/>
      <protection/>
    </xf>
    <xf numFmtId="0" fontId="44" fillId="4" borderId="26" xfId="76" applyFont="1" applyFill="1" applyBorder="1" applyAlignment="1" applyProtection="1">
      <alignment horizontal="right" vertical="center" wrapText="1"/>
      <protection/>
    </xf>
    <xf numFmtId="0" fontId="44" fillId="7" borderId="44" xfId="76" applyFont="1" applyFill="1" applyBorder="1" applyAlignment="1" applyProtection="1">
      <alignment horizontal="center" vertical="center" wrapText="1"/>
      <protection/>
    </xf>
    <xf numFmtId="0" fontId="44" fillId="7" borderId="50" xfId="76" applyFont="1" applyFill="1" applyBorder="1" applyAlignment="1" applyProtection="1">
      <alignment horizontal="center" vertical="center" wrapText="1"/>
      <protection/>
    </xf>
    <xf numFmtId="0" fontId="44" fillId="7" borderId="46" xfId="76" applyFont="1" applyFill="1" applyBorder="1" applyAlignment="1" applyProtection="1">
      <alignment horizontal="center" vertical="center" wrapText="1"/>
      <protection/>
    </xf>
    <xf numFmtId="0" fontId="23" fillId="25" borderId="56" xfId="76" applyFont="1" applyFill="1" applyBorder="1" applyAlignment="1" applyProtection="1">
      <alignment horizontal="center" vertical="center" wrapText="1"/>
      <protection/>
    </xf>
    <xf numFmtId="0" fontId="23" fillId="25" borderId="57" xfId="76" applyFont="1" applyFill="1" applyBorder="1" applyAlignment="1" applyProtection="1">
      <alignment horizontal="center" vertical="center" wrapText="1"/>
      <protection/>
    </xf>
    <xf numFmtId="0" fontId="23" fillId="21" borderId="57" xfId="76" applyFont="1" applyFill="1" applyBorder="1" applyAlignment="1" applyProtection="1">
      <alignment horizontal="center" vertical="center" wrapText="1"/>
      <protection locked="0"/>
    </xf>
    <xf numFmtId="0" fontId="23" fillId="21" borderId="58" xfId="76" applyFont="1" applyFill="1" applyBorder="1" applyAlignment="1" applyProtection="1">
      <alignment horizontal="center" vertical="center" wrapText="1"/>
      <protection locked="0"/>
    </xf>
    <xf numFmtId="0" fontId="45" fillId="4" borderId="41" xfId="76" applyFont="1" applyFill="1" applyBorder="1" applyAlignment="1" applyProtection="1">
      <alignment horizontal="center" vertical="center" wrapText="1"/>
      <protection/>
    </xf>
    <xf numFmtId="0" fontId="45" fillId="4" borderId="59" xfId="76" applyFont="1" applyFill="1" applyBorder="1" applyAlignment="1" applyProtection="1">
      <alignment horizontal="center" vertical="center" wrapText="1"/>
      <protection/>
    </xf>
    <xf numFmtId="0" fontId="45" fillId="4" borderId="55" xfId="76" applyFont="1" applyFill="1" applyBorder="1" applyAlignment="1" applyProtection="1">
      <alignment horizontal="center" vertical="center" wrapText="1"/>
      <protection/>
    </xf>
    <xf numFmtId="0" fontId="0" fillId="21" borderId="47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60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61" xfId="78" applyNumberFormat="1" applyFont="1" applyFill="1" applyBorder="1" applyAlignment="1" applyProtection="1">
      <alignment horizontal="center" vertical="center" wrapText="1"/>
      <protection locked="0"/>
    </xf>
    <xf numFmtId="0" fontId="24" fillId="25" borderId="47" xfId="76" applyFont="1" applyFill="1" applyBorder="1" applyAlignment="1" applyProtection="1">
      <alignment horizontal="center" vertical="center" wrapText="1"/>
      <protection/>
    </xf>
    <xf numFmtId="0" fontId="24" fillId="25" borderId="60" xfId="76" applyFont="1" applyFill="1" applyBorder="1" applyAlignment="1" applyProtection="1">
      <alignment horizontal="center" vertical="center" wrapText="1"/>
      <protection/>
    </xf>
    <xf numFmtId="0" fontId="24" fillId="25" borderId="61" xfId="76" applyFont="1" applyFill="1" applyBorder="1" applyAlignment="1" applyProtection="1">
      <alignment horizontal="center" vertical="center" wrapText="1"/>
      <protection/>
    </xf>
    <xf numFmtId="0" fontId="23" fillId="21" borderId="48" xfId="78" applyNumberFormat="1" applyFont="1" applyFill="1" applyBorder="1" applyAlignment="1" applyProtection="1">
      <alignment horizontal="center" vertical="center" wrapText="1"/>
      <protection locked="0"/>
    </xf>
    <xf numFmtId="0" fontId="23" fillId="21" borderId="33" xfId="78" applyNumberFormat="1" applyFont="1" applyFill="1" applyBorder="1" applyAlignment="1" applyProtection="1">
      <alignment horizontal="center" vertical="center" wrapText="1"/>
      <protection locked="0"/>
    </xf>
    <xf numFmtId="0" fontId="23" fillId="21" borderId="34" xfId="78" applyNumberFormat="1" applyFont="1" applyFill="1" applyBorder="1" applyAlignment="1" applyProtection="1">
      <alignment horizontal="center" vertical="center" wrapText="1"/>
      <protection locked="0"/>
    </xf>
    <xf numFmtId="0" fontId="23" fillId="20" borderId="54" xfId="76" applyFont="1" applyFill="1" applyBorder="1" applyAlignment="1" applyProtection="1">
      <alignment horizontal="center" vertical="top" wrapText="1"/>
      <protection/>
    </xf>
    <xf numFmtId="0" fontId="23" fillId="20" borderId="55" xfId="76" applyFont="1" applyFill="1" applyBorder="1" applyAlignment="1" applyProtection="1">
      <alignment horizontal="center" vertical="top" wrapText="1"/>
      <protection/>
    </xf>
    <xf numFmtId="0" fontId="23" fillId="25" borderId="36" xfId="76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6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4" borderId="21" xfId="75" applyFont="1" applyFill="1" applyBorder="1" applyAlignment="1" applyProtection="1">
      <alignment horizontal="center" vertical="center" wrapText="1"/>
      <protection/>
    </xf>
    <xf numFmtId="0" fontId="15" fillId="4" borderId="19" xfId="75" applyFont="1" applyFill="1" applyBorder="1" applyAlignment="1" applyProtection="1">
      <alignment horizontal="center" vertical="center" wrapText="1"/>
      <protection/>
    </xf>
    <xf numFmtId="0" fontId="15" fillId="4" borderId="20" xfId="75" applyFont="1" applyFill="1" applyBorder="1" applyAlignment="1" applyProtection="1">
      <alignment horizontal="center" vertical="center" wrapText="1"/>
      <protection/>
    </xf>
    <xf numFmtId="0" fontId="15" fillId="4" borderId="18" xfId="75" applyFont="1" applyFill="1" applyBorder="1" applyAlignment="1" applyProtection="1">
      <alignment horizontal="center" vertical="center" wrapText="1"/>
      <protection/>
    </xf>
    <xf numFmtId="0" fontId="15" fillId="4" borderId="15" xfId="75" applyFont="1" applyFill="1" applyBorder="1" applyAlignment="1" applyProtection="1">
      <alignment horizontal="center" vertical="center" wrapText="1"/>
      <protection/>
    </xf>
    <xf numFmtId="0" fontId="15" fillId="4" borderId="16" xfId="75" applyFont="1" applyFill="1" applyBorder="1" applyAlignment="1" applyProtection="1">
      <alignment horizontal="center" vertical="center" wrapText="1"/>
      <protection/>
    </xf>
    <xf numFmtId="0" fontId="15" fillId="4" borderId="26" xfId="75" applyFont="1" applyFill="1" applyBorder="1" applyAlignment="1" applyProtection="1">
      <alignment horizontal="center" vertical="center" wrapText="1"/>
      <protection/>
    </xf>
    <xf numFmtId="0" fontId="0" fillId="4" borderId="17" xfId="75" applyFont="1" applyFill="1" applyBorder="1" applyAlignment="1" applyProtection="1">
      <alignment horizontal="center" vertical="center" wrapText="1"/>
      <protection/>
    </xf>
    <xf numFmtId="0" fontId="0" fillId="4" borderId="0" xfId="75" applyFont="1" applyFill="1" applyBorder="1" applyAlignment="1" applyProtection="1">
      <alignment horizontal="center" vertical="center" wrapText="1"/>
      <protection/>
    </xf>
    <xf numFmtId="0" fontId="0" fillId="4" borderId="11" xfId="75" applyFont="1" applyFill="1" applyBorder="1" applyAlignment="1" applyProtection="1">
      <alignment horizontal="center" vertical="center" wrapText="1"/>
      <protection/>
    </xf>
    <xf numFmtId="0" fontId="15" fillId="27" borderId="45" xfId="75" applyFont="1" applyFill="1" applyBorder="1" applyAlignment="1" applyProtection="1">
      <alignment horizontal="center" vertical="center" wrapText="1"/>
      <protection/>
    </xf>
    <xf numFmtId="0" fontId="15" fillId="27" borderId="50" xfId="75" applyFont="1" applyFill="1" applyBorder="1" applyAlignment="1" applyProtection="1">
      <alignment horizontal="center" vertical="center" wrapText="1"/>
      <protection/>
    </xf>
    <xf numFmtId="0" fontId="15" fillId="27" borderId="35" xfId="75" applyFont="1" applyFill="1" applyBorder="1" applyAlignment="1" applyProtection="1">
      <alignment horizontal="center" vertical="center" wrapText="1"/>
      <protection/>
    </xf>
    <xf numFmtId="0" fontId="15" fillId="27" borderId="62" xfId="75" applyFont="1" applyFill="1" applyBorder="1" applyAlignment="1" applyProtection="1">
      <alignment horizontal="center" vertical="center" wrapText="1"/>
      <protection/>
    </xf>
    <xf numFmtId="0" fontId="15" fillId="27" borderId="63" xfId="75" applyFont="1" applyFill="1" applyBorder="1" applyAlignment="1" applyProtection="1">
      <alignment horizontal="center" vertical="center" wrapText="1"/>
      <protection/>
    </xf>
    <xf numFmtId="0" fontId="15" fillId="27" borderId="64" xfId="75" applyFont="1" applyFill="1" applyBorder="1" applyAlignment="1" applyProtection="1">
      <alignment horizontal="center" vertical="center" wrapText="1"/>
      <protection/>
    </xf>
    <xf numFmtId="0" fontId="0" fillId="4" borderId="65" xfId="75" applyFont="1" applyFill="1" applyBorder="1" applyAlignment="1" applyProtection="1">
      <alignment horizontal="center" vertical="center" wrapText="1"/>
      <protection/>
    </xf>
    <xf numFmtId="0" fontId="0" fillId="4" borderId="28" xfId="75" applyFont="1" applyFill="1" applyBorder="1" applyAlignment="1" applyProtection="1">
      <alignment horizontal="center" vertical="center" wrapText="1"/>
      <protection/>
    </xf>
    <xf numFmtId="0" fontId="0" fillId="4" borderId="66" xfId="75" applyFont="1" applyFill="1" applyBorder="1" applyAlignment="1" applyProtection="1">
      <alignment horizontal="center" vertical="center" wrapText="1"/>
      <protection/>
    </xf>
    <xf numFmtId="0" fontId="0" fillId="4" borderId="67" xfId="75" applyFont="1" applyFill="1" applyBorder="1" applyAlignment="1" applyProtection="1">
      <alignment horizontal="center" vertical="center" wrapText="1"/>
      <protection/>
    </xf>
    <xf numFmtId="0" fontId="0" fillId="4" borderId="21" xfId="70" applyFont="1" applyFill="1" applyBorder="1" applyAlignment="1" applyProtection="1">
      <alignment horizontal="center" vertical="center" wrapText="1"/>
      <protection/>
    </xf>
    <xf numFmtId="0" fontId="0" fillId="4" borderId="65" xfId="70" applyFont="1" applyFill="1" applyBorder="1" applyAlignment="1" applyProtection="1">
      <alignment horizontal="center" vertical="center" wrapText="1"/>
      <protection/>
    </xf>
    <xf numFmtId="0" fontId="15" fillId="27" borderId="45" xfId="75" applyNumberFormat="1" applyFont="1" applyFill="1" applyBorder="1" applyAlignment="1" applyProtection="1">
      <alignment horizontal="center" vertical="center" wrapText="1"/>
      <protection/>
    </xf>
    <xf numFmtId="0" fontId="15" fillId="27" borderId="50" xfId="75" applyNumberFormat="1" applyFont="1" applyFill="1" applyBorder="1" applyAlignment="1" applyProtection="1">
      <alignment horizontal="center" vertical="center" wrapText="1"/>
      <protection/>
    </xf>
    <xf numFmtId="0" fontId="15" fillId="27" borderId="35" xfId="75" applyNumberFormat="1" applyFont="1" applyFill="1" applyBorder="1" applyAlignment="1" applyProtection="1">
      <alignment horizontal="center" vertical="center" wrapText="1"/>
      <protection/>
    </xf>
    <xf numFmtId="0" fontId="0" fillId="4" borderId="21" xfId="75" applyNumberFormat="1" applyFont="1" applyFill="1" applyBorder="1" applyAlignment="1" applyProtection="1">
      <alignment horizontal="center" vertical="center" wrapText="1"/>
      <protection/>
    </xf>
    <xf numFmtId="0" fontId="0" fillId="4" borderId="28" xfId="75" applyNumberFormat="1" applyFont="1" applyFill="1" applyBorder="1" applyAlignment="1" applyProtection="1">
      <alignment horizontal="center" vertical="center" wrapText="1"/>
      <protection/>
    </xf>
    <xf numFmtId="0" fontId="0" fillId="4" borderId="66" xfId="75" applyNumberFormat="1" applyFont="1" applyFill="1" applyBorder="1" applyAlignment="1" applyProtection="1">
      <alignment horizontal="center" vertical="center" wrapText="1"/>
      <protection/>
    </xf>
    <xf numFmtId="0" fontId="0" fillId="4" borderId="67" xfId="75" applyNumberFormat="1" applyFont="1" applyFill="1" applyBorder="1" applyAlignment="1" applyProtection="1">
      <alignment horizontal="center" vertical="center" wrapText="1"/>
      <protection/>
    </xf>
    <xf numFmtId="0" fontId="15" fillId="27" borderId="45" xfId="75" applyFont="1" applyFill="1" applyBorder="1" applyAlignment="1" applyProtection="1">
      <alignment horizontal="center" vertical="center" wrapText="1"/>
      <protection/>
    </xf>
    <xf numFmtId="0" fontId="15" fillId="27" borderId="50" xfId="75" applyFont="1" applyFill="1" applyBorder="1" applyAlignment="1" applyProtection="1">
      <alignment horizontal="center" vertical="center" wrapText="1"/>
      <protection/>
    </xf>
    <xf numFmtId="0" fontId="15" fillId="27" borderId="35" xfId="75" applyFont="1" applyFill="1" applyBorder="1" applyAlignment="1" applyProtection="1">
      <alignment horizontal="center" vertical="center" wrapText="1"/>
      <protection/>
    </xf>
    <xf numFmtId="0" fontId="15" fillId="27" borderId="68" xfId="75" applyFont="1" applyFill="1" applyBorder="1" applyAlignment="1" applyProtection="1">
      <alignment horizontal="center" vertical="center" wrapText="1"/>
      <protection/>
    </xf>
    <xf numFmtId="0" fontId="15" fillId="27" borderId="69" xfId="75" applyFont="1" applyFill="1" applyBorder="1" applyAlignment="1" applyProtection="1">
      <alignment horizontal="center" vertical="center" wrapText="1"/>
      <protection/>
    </xf>
    <xf numFmtId="0" fontId="15" fillId="27" borderId="70" xfId="75" applyFont="1" applyFill="1" applyBorder="1" applyAlignment="1" applyProtection="1">
      <alignment horizontal="center" vertical="center" wrapText="1"/>
      <protection/>
    </xf>
    <xf numFmtId="0" fontId="15" fillId="4" borderId="15" xfId="77" applyFont="1" applyFill="1" applyBorder="1" applyAlignment="1" applyProtection="1">
      <alignment horizontal="center" vertical="center" wrapText="1"/>
      <protection/>
    </xf>
    <xf numFmtId="0" fontId="15" fillId="4" borderId="16" xfId="77" applyFont="1" applyFill="1" applyBorder="1" applyAlignment="1" applyProtection="1">
      <alignment horizontal="center" vertical="center" wrapText="1"/>
      <protection/>
    </xf>
    <xf numFmtId="0" fontId="15" fillId="4" borderId="26" xfId="77" applyFont="1" applyFill="1" applyBorder="1" applyAlignment="1" applyProtection="1">
      <alignment horizontal="center" vertical="center" wrapText="1"/>
      <protection/>
    </xf>
    <xf numFmtId="0" fontId="49" fillId="4" borderId="19" xfId="77" applyFont="1" applyFill="1" applyBorder="1" applyAlignment="1" applyProtection="1">
      <alignment horizontal="center" vertical="center" wrapText="1"/>
      <protection/>
    </xf>
    <xf numFmtId="0" fontId="49" fillId="4" borderId="20" xfId="77" applyFont="1" applyFill="1" applyBorder="1" applyAlignment="1" applyProtection="1">
      <alignment horizontal="center" vertical="center" wrapText="1"/>
      <protection/>
    </xf>
    <xf numFmtId="0" fontId="49" fillId="4" borderId="18" xfId="77" applyFont="1" applyFill="1" applyBorder="1" applyAlignment="1" applyProtection="1">
      <alignment horizontal="center" vertical="center" wrapText="1"/>
      <protection/>
    </xf>
    <xf numFmtId="0" fontId="51" fillId="26" borderId="48" xfId="51" applyFont="1" applyFill="1" applyBorder="1" applyAlignment="1" applyProtection="1">
      <alignment horizontal="center" vertical="center" wrapText="1"/>
      <protection/>
    </xf>
    <xf numFmtId="0" fontId="51" fillId="26" borderId="33" xfId="51" applyFont="1" applyFill="1" applyBorder="1" applyAlignment="1" applyProtection="1">
      <alignment horizontal="center" vertical="center" wrapText="1"/>
      <protection/>
    </xf>
    <xf numFmtId="0" fontId="0" fillId="21" borderId="71" xfId="77" applyFont="1" applyFill="1" applyBorder="1" applyAlignment="1" applyProtection="1">
      <alignment horizontal="left" vertical="center" wrapText="1"/>
      <protection locked="0"/>
    </xf>
    <xf numFmtId="0" fontId="0" fillId="21" borderId="72" xfId="77" applyFont="1" applyFill="1" applyBorder="1" applyAlignment="1" applyProtection="1">
      <alignment horizontal="left" vertical="center" wrapText="1"/>
      <protection locked="0"/>
    </xf>
    <xf numFmtId="0" fontId="0" fillId="21" borderId="73" xfId="77" applyFont="1" applyFill="1" applyBorder="1" applyAlignment="1" applyProtection="1">
      <alignment horizontal="left" vertical="center" wrapText="1"/>
      <protection locked="0"/>
    </xf>
    <xf numFmtId="0" fontId="0" fillId="21" borderId="74" xfId="77" applyFont="1" applyFill="1" applyBorder="1" applyAlignment="1" applyProtection="1">
      <alignment horizontal="left" vertical="center" wrapText="1"/>
      <protection locked="0"/>
    </xf>
    <xf numFmtId="0" fontId="0" fillId="21" borderId="0" xfId="77" applyFont="1" applyFill="1" applyBorder="1" applyAlignment="1" applyProtection="1">
      <alignment horizontal="left" vertical="center" wrapText="1"/>
      <protection locked="0"/>
    </xf>
    <xf numFmtId="0" fontId="0" fillId="21" borderId="75" xfId="77" applyFont="1" applyFill="1" applyBorder="1" applyAlignment="1" applyProtection="1">
      <alignment horizontal="left" vertical="center" wrapText="1"/>
      <protection locked="0"/>
    </xf>
    <xf numFmtId="0" fontId="0" fillId="21" borderId="71" xfId="77" applyFont="1" applyFill="1" applyBorder="1" applyAlignment="1" applyProtection="1">
      <alignment horizontal="left" vertical="center" wrapText="1"/>
      <protection locked="0"/>
    </xf>
    <xf numFmtId="0" fontId="0" fillId="21" borderId="72" xfId="77" applyFont="1" applyFill="1" applyBorder="1" applyAlignment="1" applyProtection="1">
      <alignment horizontal="left" vertical="center" wrapText="1"/>
      <protection locked="0"/>
    </xf>
    <xf numFmtId="0" fontId="0" fillId="21" borderId="73" xfId="77" applyFont="1" applyFill="1" applyBorder="1" applyAlignment="1" applyProtection="1">
      <alignment horizontal="left" vertical="center" wrapText="1"/>
      <protection locked="0"/>
    </xf>
    <xf numFmtId="0" fontId="0" fillId="21" borderId="74" xfId="77" applyFont="1" applyFill="1" applyBorder="1" applyAlignment="1" applyProtection="1">
      <alignment horizontal="left" vertical="center" wrapText="1"/>
      <protection locked="0"/>
    </xf>
    <xf numFmtId="0" fontId="0" fillId="21" borderId="0" xfId="77" applyFont="1" applyFill="1" applyBorder="1" applyAlignment="1" applyProtection="1">
      <alignment horizontal="left" vertical="center" wrapText="1"/>
      <protection locked="0"/>
    </xf>
    <xf numFmtId="0" fontId="0" fillId="21" borderId="75" xfId="77" applyFont="1" applyFill="1" applyBorder="1" applyAlignment="1" applyProtection="1">
      <alignment horizontal="left" vertical="center" wrapText="1"/>
      <protection locked="0"/>
    </xf>
  </cellXfs>
  <cellStyles count="86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" xfId="54"/>
    <cellStyle name="Заголовок 1" xfId="55"/>
    <cellStyle name="Заголовок 2" xfId="56"/>
    <cellStyle name="Заголовок 3" xfId="57"/>
    <cellStyle name="Заголовок 4" xfId="58"/>
    <cellStyle name="ЗаголовокСтолбца" xfId="59"/>
    <cellStyle name="Защитный" xfId="60"/>
    <cellStyle name="Значение" xfId="61"/>
    <cellStyle name="Итог" xfId="62"/>
    <cellStyle name="Контрольная ячейка" xfId="63"/>
    <cellStyle name="Мои наименования показателей" xfId="64"/>
    <cellStyle name="Мой заголовок" xfId="65"/>
    <cellStyle name="Мой заголовок листа" xfId="66"/>
    <cellStyle name="Название" xfId="67"/>
    <cellStyle name="Нейтральный" xfId="68"/>
    <cellStyle name="Обычный_BALANCE.VODOSN.2008YEAR" xfId="69"/>
    <cellStyle name="Обычный_P48v001VS" xfId="70"/>
    <cellStyle name="Обычный_PRIL1.ELECTR" xfId="71"/>
    <cellStyle name="Обычный_reest_org" xfId="72"/>
    <cellStyle name="Обычный_Вода" xfId="73"/>
    <cellStyle name="Обычный_ЖКУ_проект3" xfId="74"/>
    <cellStyle name="Обычный_Калькуляция воды" xfId="75"/>
    <cellStyle name="Обычный_Мониторинг инвестиций" xfId="76"/>
    <cellStyle name="Обычный_Мониторинг по тарифам ТОWRK_BU" xfId="77"/>
    <cellStyle name="Обычный_Мониторинг ФОТ" xfId="78"/>
    <cellStyle name="Обычный_Мониторирг по ВО на 2008 год jd" xfId="79"/>
    <cellStyle name="Обычный_тарифы на 2002г с 1-01" xfId="80"/>
    <cellStyle name="Followed Hyperlink" xfId="81"/>
    <cellStyle name="Плохой" xfId="82"/>
    <cellStyle name="Поле ввода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екстовый" xfId="90"/>
    <cellStyle name="Тысячи [0]_3Com" xfId="91"/>
    <cellStyle name="Тысячи_3Com" xfId="92"/>
    <cellStyle name="Comma" xfId="93"/>
    <cellStyle name="Comma [0]" xfId="94"/>
    <cellStyle name="Формула" xfId="95"/>
    <cellStyle name="ФормулаВБ" xfId="96"/>
    <cellStyle name="ФормулаНаКонтроль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70</xdr:row>
      <xdr:rowOff>0</xdr:rowOff>
    </xdr:from>
    <xdr:to>
      <xdr:col>13</xdr:col>
      <xdr:colOff>19050</xdr:colOff>
      <xdr:row>72</xdr:row>
      <xdr:rowOff>85725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3068300"/>
          <a:ext cx="2228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314450"/>
          <a:ext cx="1790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13</xdr:row>
      <xdr:rowOff>38100</xdr:rowOff>
    </xdr:from>
    <xdr:to>
      <xdr:col>5</xdr:col>
      <xdr:colOff>2324100</xdr:colOff>
      <xdr:row>13</xdr:row>
      <xdr:rowOff>314325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733675"/>
          <a:ext cx="1476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2:Q73"/>
  <sheetViews>
    <sheetView zoomScalePageLayoutView="0" workbookViewId="0" topLeftCell="C41">
      <selection activeCell="I71" sqref="I71"/>
    </sheetView>
  </sheetViews>
  <sheetFormatPr defaultColWidth="9.140625" defaultRowHeight="11.25"/>
  <cols>
    <col min="1" max="2" width="0" style="108" hidden="1" customWidth="1"/>
    <col min="3" max="3" width="4.00390625" style="108" customWidth="1"/>
    <col min="4" max="4" width="9.140625" style="108" customWidth="1"/>
    <col min="5" max="5" width="10.8515625" style="108" customWidth="1"/>
    <col min="6" max="8" width="9.140625" style="108" customWidth="1"/>
    <col min="9" max="9" width="18.421875" style="108" customWidth="1"/>
    <col min="10" max="13" width="9.140625" style="108" customWidth="1"/>
    <col min="14" max="14" width="13.57421875" style="108" customWidth="1"/>
    <col min="15" max="16384" width="9.140625" style="108" customWidth="1"/>
  </cols>
  <sheetData>
    <row r="1" ht="12.75" hidden="1"/>
    <row r="2" spans="3:15" ht="11.25" customHeight="1"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3:15" ht="14.25">
      <c r="C3" s="109"/>
      <c r="D3" s="110"/>
      <c r="E3" s="111"/>
      <c r="F3" s="111"/>
      <c r="G3" s="111"/>
      <c r="H3" s="111"/>
      <c r="I3" s="111"/>
      <c r="J3" s="111"/>
      <c r="K3" s="111"/>
      <c r="L3" s="111"/>
      <c r="M3" s="111"/>
      <c r="N3" s="173" t="str">
        <f>"Версия "&amp;GetVersion()</f>
        <v>Версия 5.4</v>
      </c>
      <c r="O3" s="109"/>
    </row>
    <row r="4" spans="3:15" ht="37.5" customHeight="1">
      <c r="C4" s="109"/>
      <c r="D4" s="112"/>
      <c r="E4" s="208" t="s">
        <v>173</v>
      </c>
      <c r="F4" s="209"/>
      <c r="G4" s="209"/>
      <c r="H4" s="209"/>
      <c r="I4" s="209"/>
      <c r="J4" s="209"/>
      <c r="K4" s="209"/>
      <c r="L4" s="209"/>
      <c r="M4" s="210"/>
      <c r="N4" s="113"/>
      <c r="O4" s="109"/>
    </row>
    <row r="5" spans="3:15" ht="12.75">
      <c r="C5" s="109"/>
      <c r="D5" s="112"/>
      <c r="E5" s="114"/>
      <c r="F5" s="114"/>
      <c r="G5" s="114"/>
      <c r="H5" s="114"/>
      <c r="I5" s="114"/>
      <c r="J5" s="114"/>
      <c r="K5" s="114"/>
      <c r="L5" s="114"/>
      <c r="M5" s="114"/>
      <c r="N5" s="113"/>
      <c r="O5" s="109"/>
    </row>
    <row r="6" spans="3:15" ht="12.75">
      <c r="C6" s="109"/>
      <c r="D6" s="112"/>
      <c r="E6" s="114"/>
      <c r="F6" s="114"/>
      <c r="G6" s="114"/>
      <c r="H6" s="114"/>
      <c r="I6" s="114"/>
      <c r="J6" s="114"/>
      <c r="K6" s="114"/>
      <c r="L6" s="114"/>
      <c r="M6" s="114"/>
      <c r="N6" s="113"/>
      <c r="O6" s="109"/>
    </row>
    <row r="7" spans="3:15" ht="12.75">
      <c r="C7" s="109"/>
      <c r="D7" s="112"/>
      <c r="E7" s="114"/>
      <c r="F7" s="114"/>
      <c r="G7" s="114"/>
      <c r="H7" s="114"/>
      <c r="I7" s="114"/>
      <c r="J7" s="114"/>
      <c r="K7" s="114"/>
      <c r="L7" s="114"/>
      <c r="M7" s="114"/>
      <c r="N7" s="113"/>
      <c r="O7" s="109"/>
    </row>
    <row r="8" spans="3:15" ht="12.75">
      <c r="C8" s="109"/>
      <c r="D8" s="112"/>
      <c r="E8" s="114"/>
      <c r="F8" s="114"/>
      <c r="G8" s="114"/>
      <c r="H8" s="114"/>
      <c r="I8" s="114"/>
      <c r="J8" s="114"/>
      <c r="K8" s="114"/>
      <c r="L8" s="114"/>
      <c r="M8" s="114"/>
      <c r="N8" s="113"/>
      <c r="O8" s="109"/>
    </row>
    <row r="9" spans="3:15" ht="12.75">
      <c r="C9" s="109"/>
      <c r="D9" s="112"/>
      <c r="E9" s="114"/>
      <c r="F9" s="114"/>
      <c r="G9" s="114"/>
      <c r="H9" s="114"/>
      <c r="I9" s="114"/>
      <c r="J9" s="114"/>
      <c r="K9" s="114"/>
      <c r="L9" s="114"/>
      <c r="M9" s="114"/>
      <c r="N9" s="113"/>
      <c r="O9" s="109"/>
    </row>
    <row r="10" spans="3:15" ht="12.75">
      <c r="C10" s="109"/>
      <c r="D10" s="112"/>
      <c r="E10" s="114"/>
      <c r="F10" s="114"/>
      <c r="G10" s="114"/>
      <c r="H10" s="114"/>
      <c r="I10" s="114"/>
      <c r="J10" s="114"/>
      <c r="K10" s="114"/>
      <c r="L10" s="114"/>
      <c r="M10" s="114"/>
      <c r="N10" s="113"/>
      <c r="O10" s="109"/>
    </row>
    <row r="11" spans="3:15" ht="12.75">
      <c r="C11" s="109"/>
      <c r="D11" s="112"/>
      <c r="E11" s="114"/>
      <c r="F11" s="114"/>
      <c r="G11" s="114"/>
      <c r="H11" s="114"/>
      <c r="I11" s="114"/>
      <c r="J11" s="114"/>
      <c r="K11" s="114"/>
      <c r="L11" s="114"/>
      <c r="M11" s="114"/>
      <c r="N11" s="113"/>
      <c r="O11" s="109"/>
    </row>
    <row r="12" spans="3:15" ht="12.75">
      <c r="C12" s="109"/>
      <c r="D12" s="112"/>
      <c r="E12" s="114"/>
      <c r="F12" s="114"/>
      <c r="G12" s="114"/>
      <c r="H12" s="114"/>
      <c r="I12" s="114"/>
      <c r="J12" s="114"/>
      <c r="K12" s="114"/>
      <c r="L12" s="114"/>
      <c r="M12" s="114"/>
      <c r="N12" s="113"/>
      <c r="O12" s="109"/>
    </row>
    <row r="13" spans="3:15" ht="12.75">
      <c r="C13" s="109"/>
      <c r="D13" s="112"/>
      <c r="E13" s="114"/>
      <c r="F13" s="114"/>
      <c r="G13" s="114"/>
      <c r="H13" s="114"/>
      <c r="I13" s="114"/>
      <c r="J13" s="114"/>
      <c r="K13" s="114"/>
      <c r="L13" s="114"/>
      <c r="M13" s="114"/>
      <c r="N13" s="113"/>
      <c r="O13" s="109"/>
    </row>
    <row r="14" spans="3:15" ht="12.75">
      <c r="C14" s="109"/>
      <c r="D14" s="112"/>
      <c r="E14" s="114"/>
      <c r="F14" s="114"/>
      <c r="G14" s="114"/>
      <c r="H14" s="114"/>
      <c r="I14" s="114"/>
      <c r="J14" s="114"/>
      <c r="K14" s="114"/>
      <c r="L14" s="114"/>
      <c r="M14" s="114"/>
      <c r="N14" s="113"/>
      <c r="O14" s="109"/>
    </row>
    <row r="15" spans="3:15" ht="12.75">
      <c r="C15" s="109"/>
      <c r="D15" s="112"/>
      <c r="E15" s="114"/>
      <c r="F15" s="114"/>
      <c r="G15" s="114"/>
      <c r="H15" s="114"/>
      <c r="I15" s="114"/>
      <c r="J15" s="114"/>
      <c r="K15" s="114"/>
      <c r="L15" s="114"/>
      <c r="M15" s="114"/>
      <c r="N15" s="113"/>
      <c r="O15" s="109"/>
    </row>
    <row r="16" spans="3:15" ht="12.75">
      <c r="C16" s="109"/>
      <c r="D16" s="112"/>
      <c r="E16" s="114"/>
      <c r="F16" s="114"/>
      <c r="G16" s="114"/>
      <c r="H16" s="114"/>
      <c r="I16" s="114"/>
      <c r="J16" s="114"/>
      <c r="K16" s="114"/>
      <c r="L16" s="114"/>
      <c r="M16" s="114"/>
      <c r="N16" s="113"/>
      <c r="O16" s="109"/>
    </row>
    <row r="17" spans="3:15" ht="12.75">
      <c r="C17" s="109"/>
      <c r="D17" s="112"/>
      <c r="E17" s="114"/>
      <c r="F17" s="114"/>
      <c r="G17" s="114"/>
      <c r="H17" s="114"/>
      <c r="I17" s="114"/>
      <c r="J17" s="114"/>
      <c r="K17" s="114"/>
      <c r="L17" s="114"/>
      <c r="M17" s="114"/>
      <c r="N17" s="113"/>
      <c r="O17" s="109"/>
    </row>
    <row r="18" spans="3:15" ht="12.75">
      <c r="C18" s="109"/>
      <c r="D18" s="112"/>
      <c r="E18" s="114"/>
      <c r="F18" s="114"/>
      <c r="G18" s="114"/>
      <c r="H18" s="114"/>
      <c r="I18" s="114"/>
      <c r="J18" s="114"/>
      <c r="K18" s="114"/>
      <c r="L18" s="114"/>
      <c r="M18" s="114"/>
      <c r="N18" s="113"/>
      <c r="O18" s="109"/>
    </row>
    <row r="19" spans="3:15" ht="12.75">
      <c r="C19" s="109"/>
      <c r="D19" s="112"/>
      <c r="E19" s="114"/>
      <c r="F19" s="114"/>
      <c r="G19" s="114"/>
      <c r="H19" s="114"/>
      <c r="I19" s="114"/>
      <c r="J19" s="114"/>
      <c r="K19" s="114"/>
      <c r="L19" s="114"/>
      <c r="M19" s="114"/>
      <c r="N19" s="113"/>
      <c r="O19" s="109"/>
    </row>
    <row r="20" spans="3:15" ht="12.75">
      <c r="C20" s="109"/>
      <c r="D20" s="112"/>
      <c r="E20" s="114"/>
      <c r="F20" s="114"/>
      <c r="G20" s="114"/>
      <c r="H20" s="114"/>
      <c r="I20" s="114"/>
      <c r="J20" s="114"/>
      <c r="K20" s="114"/>
      <c r="L20" s="114"/>
      <c r="M20" s="114"/>
      <c r="N20" s="113"/>
      <c r="O20" s="109"/>
    </row>
    <row r="21" spans="3:17" ht="15">
      <c r="C21" s="109"/>
      <c r="D21" s="112"/>
      <c r="E21" s="114"/>
      <c r="F21" s="114"/>
      <c r="G21" s="114"/>
      <c r="H21" s="114"/>
      <c r="I21" s="114"/>
      <c r="J21" s="114"/>
      <c r="K21" s="114"/>
      <c r="L21" s="114"/>
      <c r="M21" s="114"/>
      <c r="N21" s="113"/>
      <c r="O21" s="109"/>
      <c r="Q21" s="159"/>
    </row>
    <row r="22" spans="3:17" ht="15">
      <c r="C22" s="109"/>
      <c r="D22" s="112"/>
      <c r="E22" s="114"/>
      <c r="F22" s="114"/>
      <c r="G22" s="114"/>
      <c r="H22" s="114"/>
      <c r="I22" s="114"/>
      <c r="J22" s="114"/>
      <c r="K22" s="114"/>
      <c r="L22" s="114"/>
      <c r="M22" s="114"/>
      <c r="N22" s="113"/>
      <c r="O22" s="109"/>
      <c r="Q22" s="159"/>
    </row>
    <row r="23" spans="3:15" ht="12.75">
      <c r="C23" s="109"/>
      <c r="D23" s="112"/>
      <c r="E23" s="114"/>
      <c r="F23" s="114"/>
      <c r="G23" s="114"/>
      <c r="H23" s="114"/>
      <c r="I23" s="114"/>
      <c r="J23" s="114"/>
      <c r="K23" s="114"/>
      <c r="L23" s="114"/>
      <c r="M23" s="114"/>
      <c r="N23" s="113"/>
      <c r="O23" s="109"/>
    </row>
    <row r="24" spans="3:15" ht="12.75">
      <c r="C24" s="109"/>
      <c r="D24" s="112"/>
      <c r="E24" s="114"/>
      <c r="F24" s="114"/>
      <c r="G24" s="114"/>
      <c r="H24" s="114"/>
      <c r="I24" s="114"/>
      <c r="J24" s="114"/>
      <c r="K24" s="114"/>
      <c r="L24" s="114"/>
      <c r="M24" s="114"/>
      <c r="N24" s="113"/>
      <c r="O24" s="109"/>
    </row>
    <row r="25" spans="3:15" ht="12.75">
      <c r="C25" s="109"/>
      <c r="D25" s="112"/>
      <c r="E25" s="114"/>
      <c r="F25" s="114"/>
      <c r="G25" s="114"/>
      <c r="H25" s="114"/>
      <c r="I25" s="114"/>
      <c r="J25" s="114"/>
      <c r="K25" s="114"/>
      <c r="L25" s="114"/>
      <c r="M25" s="114"/>
      <c r="N25" s="113"/>
      <c r="O25" s="109"/>
    </row>
    <row r="26" spans="3:15" ht="12.75">
      <c r="C26" s="109"/>
      <c r="D26" s="112"/>
      <c r="E26" s="114"/>
      <c r="F26" s="114"/>
      <c r="G26" s="114"/>
      <c r="H26" s="114"/>
      <c r="I26" s="114"/>
      <c r="J26" s="114"/>
      <c r="K26" s="114"/>
      <c r="L26" s="114"/>
      <c r="M26" s="114"/>
      <c r="N26" s="113"/>
      <c r="O26" s="109"/>
    </row>
    <row r="27" spans="3:15" ht="12.75">
      <c r="C27" s="109"/>
      <c r="D27" s="112"/>
      <c r="E27" s="114"/>
      <c r="F27" s="114"/>
      <c r="G27" s="114"/>
      <c r="H27" s="114"/>
      <c r="I27" s="114"/>
      <c r="J27" s="114"/>
      <c r="K27" s="114"/>
      <c r="L27" s="114"/>
      <c r="M27" s="114"/>
      <c r="N27" s="113"/>
      <c r="O27" s="109"/>
    </row>
    <row r="28" spans="3:15" ht="12.75">
      <c r="C28" s="109"/>
      <c r="D28" s="112"/>
      <c r="E28" s="114"/>
      <c r="F28" s="114"/>
      <c r="G28" s="114"/>
      <c r="H28" s="114"/>
      <c r="I28" s="114"/>
      <c r="J28" s="114"/>
      <c r="K28" s="114"/>
      <c r="L28" s="114"/>
      <c r="M28" s="114"/>
      <c r="N28" s="113"/>
      <c r="O28" s="109"/>
    </row>
    <row r="29" spans="3:15" ht="12.75">
      <c r="C29" s="109"/>
      <c r="D29" s="112"/>
      <c r="E29" s="114"/>
      <c r="F29" s="114"/>
      <c r="G29" s="114"/>
      <c r="H29" s="114"/>
      <c r="I29" s="114"/>
      <c r="J29" s="114"/>
      <c r="K29" s="114"/>
      <c r="L29" s="114"/>
      <c r="M29" s="114"/>
      <c r="N29" s="113"/>
      <c r="O29" s="109"/>
    </row>
    <row r="30" spans="3:15" ht="12.75">
      <c r="C30" s="109"/>
      <c r="D30" s="112"/>
      <c r="E30" s="114"/>
      <c r="F30" s="114"/>
      <c r="G30" s="114"/>
      <c r="H30" s="114"/>
      <c r="I30" s="114"/>
      <c r="J30" s="114"/>
      <c r="K30" s="114"/>
      <c r="L30" s="114"/>
      <c r="M30" s="114"/>
      <c r="N30" s="113"/>
      <c r="O30" s="109"/>
    </row>
    <row r="31" spans="3:15" ht="12.75">
      <c r="C31" s="109"/>
      <c r="D31" s="112"/>
      <c r="E31" s="114"/>
      <c r="F31" s="114"/>
      <c r="G31" s="114"/>
      <c r="H31" s="114"/>
      <c r="I31" s="114"/>
      <c r="J31" s="114"/>
      <c r="K31" s="114"/>
      <c r="L31" s="114"/>
      <c r="M31" s="114"/>
      <c r="N31" s="113"/>
      <c r="O31" s="109"/>
    </row>
    <row r="32" spans="3:15" ht="12.75">
      <c r="C32" s="109"/>
      <c r="D32" s="112"/>
      <c r="E32" s="114"/>
      <c r="F32" s="114"/>
      <c r="G32" s="114"/>
      <c r="H32" s="114"/>
      <c r="I32" s="114"/>
      <c r="J32" s="114"/>
      <c r="K32" s="114"/>
      <c r="L32" s="114"/>
      <c r="M32" s="114"/>
      <c r="N32" s="113"/>
      <c r="O32" s="109"/>
    </row>
    <row r="33" spans="3:15" ht="12.75">
      <c r="C33" s="109"/>
      <c r="D33" s="112"/>
      <c r="E33" s="114"/>
      <c r="F33" s="114"/>
      <c r="G33" s="114"/>
      <c r="H33" s="114"/>
      <c r="I33" s="114"/>
      <c r="J33" s="114"/>
      <c r="K33" s="114"/>
      <c r="L33" s="114"/>
      <c r="M33" s="114"/>
      <c r="N33" s="113"/>
      <c r="O33" s="109"/>
    </row>
    <row r="34" spans="3:15" ht="12.75">
      <c r="C34" s="109"/>
      <c r="D34" s="112"/>
      <c r="E34" s="114"/>
      <c r="F34" s="114"/>
      <c r="G34" s="114"/>
      <c r="H34" s="114"/>
      <c r="I34" s="114"/>
      <c r="J34" s="114"/>
      <c r="K34" s="114"/>
      <c r="L34" s="114"/>
      <c r="M34" s="114"/>
      <c r="N34" s="113"/>
      <c r="O34" s="109"/>
    </row>
    <row r="35" spans="3:15" ht="12.75">
      <c r="C35" s="109"/>
      <c r="D35" s="112"/>
      <c r="E35" s="114"/>
      <c r="F35" s="114"/>
      <c r="G35" s="114"/>
      <c r="H35" s="114"/>
      <c r="I35" s="114"/>
      <c r="J35" s="114"/>
      <c r="K35" s="114"/>
      <c r="L35" s="114"/>
      <c r="M35" s="114"/>
      <c r="N35" s="113"/>
      <c r="O35" s="109"/>
    </row>
    <row r="36" spans="3:15" ht="12.75">
      <c r="C36" s="109"/>
      <c r="D36" s="112"/>
      <c r="E36" s="114"/>
      <c r="F36" s="114"/>
      <c r="G36" s="114"/>
      <c r="H36" s="114"/>
      <c r="I36" s="114"/>
      <c r="J36" s="114"/>
      <c r="K36" s="114"/>
      <c r="L36" s="114"/>
      <c r="M36" s="114"/>
      <c r="N36" s="113"/>
      <c r="O36" s="109"/>
    </row>
    <row r="37" spans="3:15" ht="12.75">
      <c r="C37" s="109"/>
      <c r="D37" s="112"/>
      <c r="E37" s="114"/>
      <c r="F37" s="114"/>
      <c r="G37" s="114"/>
      <c r="H37" s="114"/>
      <c r="I37" s="114"/>
      <c r="J37" s="114"/>
      <c r="K37" s="114"/>
      <c r="L37" s="114"/>
      <c r="M37" s="114"/>
      <c r="N37" s="113"/>
      <c r="O37" s="109"/>
    </row>
    <row r="38" spans="3:15" ht="12.75">
      <c r="C38" s="109"/>
      <c r="D38" s="112"/>
      <c r="E38" s="114"/>
      <c r="F38" s="114"/>
      <c r="G38" s="114"/>
      <c r="H38" s="114"/>
      <c r="I38" s="114"/>
      <c r="J38" s="114"/>
      <c r="K38" s="114"/>
      <c r="L38" s="114"/>
      <c r="M38" s="114"/>
      <c r="N38" s="113"/>
      <c r="O38" s="109"/>
    </row>
    <row r="39" spans="3:15" ht="12.75">
      <c r="C39" s="109"/>
      <c r="D39" s="112"/>
      <c r="E39" s="114"/>
      <c r="F39" s="114"/>
      <c r="G39" s="114"/>
      <c r="H39" s="114"/>
      <c r="I39" s="114"/>
      <c r="J39" s="114"/>
      <c r="K39" s="114"/>
      <c r="L39" s="114"/>
      <c r="M39" s="114"/>
      <c r="N39" s="113"/>
      <c r="O39" s="109"/>
    </row>
    <row r="40" spans="3:15" ht="12.75">
      <c r="C40" s="109"/>
      <c r="D40" s="112"/>
      <c r="E40" s="114"/>
      <c r="F40" s="114"/>
      <c r="G40" s="114"/>
      <c r="H40" s="114"/>
      <c r="I40" s="114"/>
      <c r="J40" s="114"/>
      <c r="K40" s="114"/>
      <c r="L40" s="114"/>
      <c r="M40" s="114"/>
      <c r="N40" s="113"/>
      <c r="O40" s="109"/>
    </row>
    <row r="41" spans="3:15" ht="12.75">
      <c r="C41" s="109"/>
      <c r="D41" s="112"/>
      <c r="E41" s="114"/>
      <c r="F41" s="114"/>
      <c r="G41" s="114"/>
      <c r="H41" s="114"/>
      <c r="I41" s="114"/>
      <c r="J41" s="114"/>
      <c r="K41" s="114"/>
      <c r="L41" s="114"/>
      <c r="M41" s="114"/>
      <c r="N41" s="113"/>
      <c r="O41" s="109"/>
    </row>
    <row r="42" spans="3:15" ht="12.75">
      <c r="C42" s="109"/>
      <c r="D42" s="112"/>
      <c r="E42" s="114"/>
      <c r="F42" s="114"/>
      <c r="G42" s="114"/>
      <c r="H42" s="114"/>
      <c r="I42" s="114"/>
      <c r="J42" s="114"/>
      <c r="K42" s="114"/>
      <c r="L42" s="114"/>
      <c r="M42" s="114"/>
      <c r="N42" s="113"/>
      <c r="O42" s="109"/>
    </row>
    <row r="43" spans="3:15" ht="12.75">
      <c r="C43" s="109"/>
      <c r="D43" s="112"/>
      <c r="E43" s="114"/>
      <c r="F43" s="114"/>
      <c r="G43" s="114"/>
      <c r="H43" s="114"/>
      <c r="I43" s="114"/>
      <c r="J43" s="114"/>
      <c r="K43" s="114"/>
      <c r="L43" s="114"/>
      <c r="M43" s="114"/>
      <c r="N43" s="113"/>
      <c r="O43" s="109"/>
    </row>
    <row r="44" spans="3:15" ht="12.75">
      <c r="C44" s="109"/>
      <c r="D44" s="112"/>
      <c r="E44" s="114"/>
      <c r="F44" s="114"/>
      <c r="G44" s="114"/>
      <c r="H44" s="114"/>
      <c r="I44" s="114"/>
      <c r="J44" s="114"/>
      <c r="K44" s="114"/>
      <c r="L44" s="114"/>
      <c r="M44" s="114"/>
      <c r="N44" s="113"/>
      <c r="O44" s="109"/>
    </row>
    <row r="45" spans="3:15" ht="12.75">
      <c r="C45" s="109"/>
      <c r="D45" s="112"/>
      <c r="E45" s="114"/>
      <c r="F45" s="114"/>
      <c r="G45" s="114"/>
      <c r="H45" s="114"/>
      <c r="I45" s="114"/>
      <c r="J45" s="114"/>
      <c r="K45" s="114"/>
      <c r="L45" s="114"/>
      <c r="M45" s="114"/>
      <c r="N45" s="113"/>
      <c r="O45" s="109"/>
    </row>
    <row r="46" spans="3:15" ht="12.75">
      <c r="C46" s="109"/>
      <c r="D46" s="112"/>
      <c r="E46" s="114"/>
      <c r="F46" s="114"/>
      <c r="G46" s="114"/>
      <c r="H46" s="114"/>
      <c r="I46" s="114"/>
      <c r="J46" s="114"/>
      <c r="K46" s="114"/>
      <c r="L46" s="114"/>
      <c r="M46" s="114"/>
      <c r="N46" s="113"/>
      <c r="O46" s="109"/>
    </row>
    <row r="47" spans="3:15" ht="12.75">
      <c r="C47" s="109"/>
      <c r="D47" s="112"/>
      <c r="E47" s="114"/>
      <c r="F47" s="114"/>
      <c r="G47" s="114"/>
      <c r="H47" s="114"/>
      <c r="I47" s="114"/>
      <c r="J47" s="114"/>
      <c r="K47" s="114"/>
      <c r="L47" s="114"/>
      <c r="M47" s="114"/>
      <c r="N47" s="113"/>
      <c r="O47" s="109"/>
    </row>
    <row r="48" spans="3:15" ht="12.75">
      <c r="C48" s="109"/>
      <c r="D48" s="112"/>
      <c r="E48" s="114"/>
      <c r="F48" s="114"/>
      <c r="G48" s="114"/>
      <c r="H48" s="114"/>
      <c r="I48" s="114"/>
      <c r="J48" s="114"/>
      <c r="K48" s="114"/>
      <c r="L48" s="114"/>
      <c r="M48" s="114"/>
      <c r="N48" s="113"/>
      <c r="O48" s="109"/>
    </row>
    <row r="49" spans="3:15" ht="12.75">
      <c r="C49" s="109"/>
      <c r="D49" s="112"/>
      <c r="E49" s="114"/>
      <c r="F49" s="114"/>
      <c r="G49" s="114"/>
      <c r="H49" s="114"/>
      <c r="I49" s="114"/>
      <c r="J49" s="114"/>
      <c r="K49" s="114"/>
      <c r="L49" s="114"/>
      <c r="M49" s="114"/>
      <c r="N49" s="113"/>
      <c r="O49" s="109"/>
    </row>
    <row r="50" spans="3:15" ht="12.75">
      <c r="C50" s="109"/>
      <c r="D50" s="112"/>
      <c r="E50" s="114"/>
      <c r="F50" s="114"/>
      <c r="G50" s="114"/>
      <c r="H50" s="114"/>
      <c r="I50" s="114"/>
      <c r="J50" s="114"/>
      <c r="K50" s="114"/>
      <c r="L50" s="114"/>
      <c r="M50" s="114"/>
      <c r="N50" s="113"/>
      <c r="O50" s="109"/>
    </row>
    <row r="51" spans="3:15" ht="12.75">
      <c r="C51" s="109"/>
      <c r="D51" s="112"/>
      <c r="E51" s="114"/>
      <c r="F51" s="114"/>
      <c r="G51" s="114"/>
      <c r="H51" s="114"/>
      <c r="I51" s="114"/>
      <c r="J51" s="114"/>
      <c r="K51" s="114"/>
      <c r="L51" s="114"/>
      <c r="M51" s="114"/>
      <c r="N51" s="113"/>
      <c r="O51" s="109"/>
    </row>
    <row r="52" spans="3:15" ht="12.75">
      <c r="C52" s="109"/>
      <c r="D52" s="112"/>
      <c r="E52" s="114"/>
      <c r="F52" s="114"/>
      <c r="G52" s="114"/>
      <c r="H52" s="114"/>
      <c r="I52" s="114"/>
      <c r="J52" s="114"/>
      <c r="K52" s="114"/>
      <c r="L52" s="114"/>
      <c r="M52" s="114"/>
      <c r="N52" s="113"/>
      <c r="O52" s="109"/>
    </row>
    <row r="53" spans="3:15" ht="12.75">
      <c r="C53" s="109"/>
      <c r="D53" s="112"/>
      <c r="E53" s="114"/>
      <c r="F53" s="114"/>
      <c r="G53" s="114"/>
      <c r="H53" s="114"/>
      <c r="I53" s="114"/>
      <c r="J53" s="114"/>
      <c r="K53" s="114"/>
      <c r="L53" s="114"/>
      <c r="M53" s="114"/>
      <c r="N53" s="113"/>
      <c r="O53" s="109"/>
    </row>
    <row r="54" spans="3:15" ht="12.75">
      <c r="C54" s="109"/>
      <c r="D54" s="112"/>
      <c r="E54" s="114"/>
      <c r="F54" s="114"/>
      <c r="G54" s="114"/>
      <c r="H54" s="114"/>
      <c r="I54" s="114"/>
      <c r="J54" s="114"/>
      <c r="K54" s="114"/>
      <c r="L54" s="114"/>
      <c r="M54" s="114"/>
      <c r="N54" s="113"/>
      <c r="O54" s="109"/>
    </row>
    <row r="55" spans="3:15" ht="12.75">
      <c r="C55" s="109"/>
      <c r="D55" s="112"/>
      <c r="E55" s="114"/>
      <c r="F55" s="114"/>
      <c r="G55" s="114"/>
      <c r="H55" s="114"/>
      <c r="I55" s="114"/>
      <c r="J55" s="114"/>
      <c r="K55" s="114"/>
      <c r="L55" s="114"/>
      <c r="M55" s="114"/>
      <c r="N55" s="113"/>
      <c r="O55" s="109"/>
    </row>
    <row r="56" spans="3:15" ht="12.75">
      <c r="C56" s="109"/>
      <c r="D56" s="112"/>
      <c r="E56" s="114"/>
      <c r="F56" s="114"/>
      <c r="G56" s="114"/>
      <c r="H56" s="114"/>
      <c r="I56" s="114"/>
      <c r="J56" s="114"/>
      <c r="K56" s="114"/>
      <c r="L56" s="114"/>
      <c r="M56" s="114"/>
      <c r="N56" s="113"/>
      <c r="O56" s="109"/>
    </row>
    <row r="57" spans="3:15" ht="12.75">
      <c r="C57" s="109"/>
      <c r="D57" s="112"/>
      <c r="E57" s="114"/>
      <c r="F57" s="114"/>
      <c r="G57" s="114"/>
      <c r="H57" s="114"/>
      <c r="I57" s="114"/>
      <c r="J57" s="114"/>
      <c r="K57" s="114"/>
      <c r="L57" s="114"/>
      <c r="M57" s="114"/>
      <c r="N57" s="113"/>
      <c r="O57" s="109"/>
    </row>
    <row r="58" spans="3:15" ht="12.75">
      <c r="C58" s="109"/>
      <c r="D58" s="112"/>
      <c r="E58" s="114"/>
      <c r="F58" s="114"/>
      <c r="G58" s="114"/>
      <c r="H58" s="114"/>
      <c r="I58" s="114"/>
      <c r="J58" s="114"/>
      <c r="K58" s="114"/>
      <c r="L58" s="114"/>
      <c r="M58" s="114"/>
      <c r="N58" s="113"/>
      <c r="O58" s="109"/>
    </row>
    <row r="59" spans="3:15" ht="12.75">
      <c r="C59" s="109"/>
      <c r="D59" s="112"/>
      <c r="E59" s="114"/>
      <c r="F59" s="114"/>
      <c r="G59" s="114"/>
      <c r="H59" s="114"/>
      <c r="I59" s="114"/>
      <c r="J59" s="114"/>
      <c r="K59" s="114"/>
      <c r="L59" s="114"/>
      <c r="M59" s="114"/>
      <c r="N59" s="113"/>
      <c r="O59" s="109"/>
    </row>
    <row r="60" spans="3:15" ht="12.75">
      <c r="C60" s="109"/>
      <c r="D60" s="112"/>
      <c r="E60" s="114"/>
      <c r="F60" s="114"/>
      <c r="G60" s="114"/>
      <c r="H60" s="114"/>
      <c r="I60" s="114"/>
      <c r="J60" s="114"/>
      <c r="K60" s="114"/>
      <c r="L60" s="114"/>
      <c r="M60" s="114"/>
      <c r="N60" s="113"/>
      <c r="O60" s="109"/>
    </row>
    <row r="61" spans="3:15" ht="12.75">
      <c r="C61" s="109"/>
      <c r="D61" s="112"/>
      <c r="E61" s="114"/>
      <c r="F61" s="114"/>
      <c r="G61" s="114"/>
      <c r="H61" s="114"/>
      <c r="I61" s="114"/>
      <c r="J61" s="114"/>
      <c r="K61" s="114"/>
      <c r="L61" s="114"/>
      <c r="M61" s="114"/>
      <c r="N61" s="113"/>
      <c r="O61" s="109"/>
    </row>
    <row r="62" spans="3:15" ht="12.75">
      <c r="C62" s="109"/>
      <c r="D62" s="112"/>
      <c r="E62" s="114"/>
      <c r="F62" s="114"/>
      <c r="G62" s="114"/>
      <c r="H62" s="114"/>
      <c r="I62" s="114"/>
      <c r="J62" s="114"/>
      <c r="K62" s="114"/>
      <c r="L62" s="114"/>
      <c r="M62" s="114"/>
      <c r="N62" s="113"/>
      <c r="O62" s="109"/>
    </row>
    <row r="63" spans="3:15" ht="12.75">
      <c r="C63" s="109"/>
      <c r="D63" s="112"/>
      <c r="E63" s="114"/>
      <c r="F63" s="114"/>
      <c r="G63" s="114"/>
      <c r="H63" s="114"/>
      <c r="I63" s="114"/>
      <c r="J63" s="114"/>
      <c r="K63" s="114"/>
      <c r="L63" s="114"/>
      <c r="M63" s="114"/>
      <c r="N63" s="113"/>
      <c r="O63" s="109"/>
    </row>
    <row r="64" spans="3:15" ht="12.75">
      <c r="C64" s="109"/>
      <c r="D64" s="112"/>
      <c r="E64" s="114"/>
      <c r="F64" s="114"/>
      <c r="G64" s="114"/>
      <c r="H64" s="114"/>
      <c r="I64" s="114"/>
      <c r="J64" s="114"/>
      <c r="K64" s="114"/>
      <c r="L64" s="114"/>
      <c r="M64" s="114"/>
      <c r="N64" s="113"/>
      <c r="O64" s="109"/>
    </row>
    <row r="65" spans="3:15" ht="12.75">
      <c r="C65" s="109"/>
      <c r="D65" s="112"/>
      <c r="E65" s="114"/>
      <c r="F65" s="114"/>
      <c r="G65" s="114"/>
      <c r="H65" s="114"/>
      <c r="I65" s="114"/>
      <c r="J65" s="114"/>
      <c r="K65" s="114"/>
      <c r="L65" s="114"/>
      <c r="M65" s="114"/>
      <c r="N65" s="113"/>
      <c r="O65" s="109"/>
    </row>
    <row r="66" spans="3:15" ht="19.5" customHeight="1">
      <c r="C66" s="109"/>
      <c r="D66" s="112"/>
      <c r="E66" s="114"/>
      <c r="F66" s="114"/>
      <c r="G66" s="114"/>
      <c r="H66" s="114"/>
      <c r="I66" s="114"/>
      <c r="J66" s="114"/>
      <c r="K66" s="114"/>
      <c r="L66" s="114"/>
      <c r="M66" s="114"/>
      <c r="N66" s="113"/>
      <c r="O66" s="109"/>
    </row>
    <row r="67" spans="3:15" ht="12.75">
      <c r="C67" s="109"/>
      <c r="D67" s="112"/>
      <c r="E67" s="114"/>
      <c r="F67" s="114"/>
      <c r="G67" s="114"/>
      <c r="H67" s="114"/>
      <c r="I67" s="114"/>
      <c r="J67" s="114"/>
      <c r="K67" s="114"/>
      <c r="L67" s="114"/>
      <c r="M67" s="114"/>
      <c r="N67" s="113"/>
      <c r="O67" s="109"/>
    </row>
    <row r="68" spans="3:15" ht="45" customHeight="1">
      <c r="C68" s="109"/>
      <c r="D68" s="112"/>
      <c r="E68" s="114"/>
      <c r="F68" s="114"/>
      <c r="G68" s="114"/>
      <c r="H68" s="114"/>
      <c r="I68" s="114"/>
      <c r="J68" s="114"/>
      <c r="K68" s="114"/>
      <c r="L68" s="114"/>
      <c r="M68" s="114"/>
      <c r="N68" s="113"/>
      <c r="O68" s="109"/>
    </row>
    <row r="69" spans="3:15" ht="93.75" customHeight="1">
      <c r="C69" s="109"/>
      <c r="D69" s="112"/>
      <c r="E69" s="114"/>
      <c r="F69" s="114"/>
      <c r="G69" s="114"/>
      <c r="H69" s="114"/>
      <c r="I69" s="114"/>
      <c r="J69" s="114"/>
      <c r="K69" s="114"/>
      <c r="L69" s="114"/>
      <c r="M69" s="114"/>
      <c r="N69" s="113"/>
      <c r="O69" s="109"/>
    </row>
    <row r="70" spans="3:15" ht="12.75">
      <c r="C70" s="109"/>
      <c r="D70" s="112"/>
      <c r="E70" s="114"/>
      <c r="F70" s="114"/>
      <c r="G70" s="114"/>
      <c r="H70" s="114"/>
      <c r="I70" s="114"/>
      <c r="J70" s="114"/>
      <c r="K70" s="114"/>
      <c r="L70" s="114"/>
      <c r="M70" s="114"/>
      <c r="N70" s="113"/>
      <c r="O70" s="109"/>
    </row>
    <row r="71" spans="3:15" ht="12.75">
      <c r="C71" s="109"/>
      <c r="D71" s="112"/>
      <c r="E71" s="211" t="s">
        <v>74</v>
      </c>
      <c r="F71" s="212"/>
      <c r="G71" s="212"/>
      <c r="H71" s="213"/>
      <c r="I71" s="158" t="s">
        <v>534</v>
      </c>
      <c r="J71" s="114"/>
      <c r="K71" s="114"/>
      <c r="L71" s="114"/>
      <c r="M71" s="114"/>
      <c r="N71" s="113"/>
      <c r="O71" s="109"/>
    </row>
    <row r="72" spans="3:15" ht="12.75">
      <c r="C72" s="109"/>
      <c r="D72" s="112"/>
      <c r="E72" s="114"/>
      <c r="F72" s="114"/>
      <c r="G72" s="114"/>
      <c r="H72" s="114"/>
      <c r="I72" s="114"/>
      <c r="J72" s="114"/>
      <c r="K72" s="114"/>
      <c r="L72" s="114"/>
      <c r="M72" s="114"/>
      <c r="N72" s="113"/>
      <c r="O72" s="109"/>
    </row>
    <row r="73" spans="3:15" ht="12.75">
      <c r="C73" s="109"/>
      <c r="D73" s="115"/>
      <c r="E73" s="116"/>
      <c r="F73" s="116"/>
      <c r="G73" s="116"/>
      <c r="H73" s="116"/>
      <c r="I73" s="116"/>
      <c r="J73" s="116"/>
      <c r="K73" s="116"/>
      <c r="L73" s="116"/>
      <c r="M73" s="116"/>
      <c r="N73" s="117"/>
      <c r="O73" s="109"/>
    </row>
  </sheetData>
  <sheetProtection password="FA9C" sheet="1" objects="1" scenarios="1" formatColumns="0" formatRows="0"/>
  <mergeCells count="2">
    <mergeCell ref="E4:M4"/>
    <mergeCell ref="E71:H71"/>
  </mergeCells>
  <dataValidations count="1">
    <dataValidation type="list" allowBlank="1" showInputMessage="1" showErrorMessage="1" prompt="Выберите значение из списка" sqref="I71">
      <formula1>"Да, Нет"</formula1>
    </dataValidation>
  </dataValidation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5"/>
  <drawing r:id="rId4"/>
  <legacyDrawing r:id="rId3"/>
  <oleObjects>
    <oleObject progId="Word.Document.8" shapeId="1889317" r:id="rId1"/>
    <oleObject progId="Word.Document.8" shapeId="903861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224"/>
  <sheetViews>
    <sheetView zoomScale="70" zoomScaleNormal="70" zoomScalePageLayoutView="0" workbookViewId="0" topLeftCell="A1">
      <selection activeCell="L55" sqref="L55"/>
    </sheetView>
  </sheetViews>
  <sheetFormatPr defaultColWidth="9.140625" defaultRowHeight="11.25"/>
  <cols>
    <col min="1" max="9" width="9.140625" style="21" customWidth="1"/>
    <col min="10" max="10" width="43.28125" style="21" customWidth="1"/>
    <col min="11" max="16384" width="9.140625" style="21" customWidth="1"/>
  </cols>
  <sheetData>
    <row r="1" spans="1:3" ht="11.25">
      <c r="A1" s="21" t="s">
        <v>546</v>
      </c>
      <c r="B1" s="21" t="s">
        <v>422</v>
      </c>
      <c r="C1" s="21" t="s">
        <v>70</v>
      </c>
    </row>
    <row r="2" spans="1:5" ht="11.25">
      <c r="A2" s="21" t="s">
        <v>565</v>
      </c>
      <c r="B2" s="21" t="s">
        <v>565</v>
      </c>
      <c r="C2" s="21" t="s">
        <v>566</v>
      </c>
      <c r="D2" s="21" t="s">
        <v>565</v>
      </c>
      <c r="E2" s="21" t="s">
        <v>1182</v>
      </c>
    </row>
    <row r="3" spans="1:5" ht="11.25">
      <c r="A3" s="21" t="s">
        <v>565</v>
      </c>
      <c r="B3" s="21" t="s">
        <v>565</v>
      </c>
      <c r="C3" s="21" t="s">
        <v>575</v>
      </c>
      <c r="D3" s="21" t="s">
        <v>957</v>
      </c>
      <c r="E3" s="21" t="s">
        <v>1183</v>
      </c>
    </row>
    <row r="4" spans="1:5" ht="11.25">
      <c r="A4" s="21" t="s">
        <v>565</v>
      </c>
      <c r="B4" s="21" t="s">
        <v>567</v>
      </c>
      <c r="C4" s="21" t="s">
        <v>568</v>
      </c>
      <c r="D4" s="21" t="s">
        <v>960</v>
      </c>
      <c r="E4" s="21" t="s">
        <v>1184</v>
      </c>
    </row>
    <row r="5" spans="1:5" ht="11.25">
      <c r="A5" s="21" t="s">
        <v>565</v>
      </c>
      <c r="B5" s="21" t="s">
        <v>572</v>
      </c>
      <c r="C5" s="21" t="s">
        <v>573</v>
      </c>
      <c r="D5" s="21" t="s">
        <v>963</v>
      </c>
      <c r="E5" s="21" t="s">
        <v>1185</v>
      </c>
    </row>
    <row r="6" spans="1:5" ht="11.25">
      <c r="A6" s="21" t="s">
        <v>565</v>
      </c>
      <c r="B6" s="21" t="s">
        <v>955</v>
      </c>
      <c r="C6" s="21" t="s">
        <v>956</v>
      </c>
      <c r="D6" s="21" t="s">
        <v>965</v>
      </c>
      <c r="E6" s="21" t="s">
        <v>1186</v>
      </c>
    </row>
    <row r="7" spans="1:5" ht="11.25">
      <c r="A7" s="21" t="s">
        <v>565</v>
      </c>
      <c r="B7" s="21" t="s">
        <v>576</v>
      </c>
      <c r="C7" s="21" t="s">
        <v>577</v>
      </c>
      <c r="D7" s="21" t="s">
        <v>966</v>
      </c>
      <c r="E7" s="21" t="s">
        <v>1187</v>
      </c>
    </row>
    <row r="8" spans="1:5" ht="11.25">
      <c r="A8" s="21" t="s">
        <v>957</v>
      </c>
      <c r="B8" s="21" t="s">
        <v>957</v>
      </c>
      <c r="C8" s="21" t="s">
        <v>958</v>
      </c>
      <c r="D8" s="21" t="s">
        <v>968</v>
      </c>
      <c r="E8" s="21" t="s">
        <v>1188</v>
      </c>
    </row>
    <row r="9" spans="1:5" ht="11.25">
      <c r="A9" s="21" t="s">
        <v>957</v>
      </c>
      <c r="B9" s="21" t="s">
        <v>957</v>
      </c>
      <c r="C9" s="21" t="s">
        <v>959</v>
      </c>
      <c r="D9" s="21" t="s">
        <v>970</v>
      </c>
      <c r="E9" s="21" t="s">
        <v>1189</v>
      </c>
    </row>
    <row r="10" spans="1:5" ht="11.25">
      <c r="A10" s="21" t="s">
        <v>960</v>
      </c>
      <c r="B10" s="21" t="s">
        <v>960</v>
      </c>
      <c r="C10" s="21" t="s">
        <v>961</v>
      </c>
      <c r="D10" s="21" t="s">
        <v>972</v>
      </c>
      <c r="E10" s="21" t="s">
        <v>1190</v>
      </c>
    </row>
    <row r="11" spans="1:5" ht="11.25">
      <c r="A11" s="21" t="s">
        <v>960</v>
      </c>
      <c r="B11" s="21" t="s">
        <v>960</v>
      </c>
      <c r="C11" s="21" t="s">
        <v>962</v>
      </c>
      <c r="D11" s="21" t="s">
        <v>974</v>
      </c>
      <c r="E11" s="21" t="s">
        <v>1191</v>
      </c>
    </row>
    <row r="12" spans="1:5" ht="11.25">
      <c r="A12" s="21" t="s">
        <v>963</v>
      </c>
      <c r="B12" s="21" t="s">
        <v>963</v>
      </c>
      <c r="C12" s="21" t="s">
        <v>964</v>
      </c>
      <c r="D12" s="21" t="s">
        <v>563</v>
      </c>
      <c r="E12" s="21" t="s">
        <v>1192</v>
      </c>
    </row>
    <row r="13" spans="1:5" ht="11.25">
      <c r="A13" s="21" t="s">
        <v>965</v>
      </c>
      <c r="B13" s="21" t="s">
        <v>965</v>
      </c>
      <c r="C13" s="21" t="s">
        <v>959</v>
      </c>
      <c r="D13" s="21" t="s">
        <v>976</v>
      </c>
      <c r="E13" s="21" t="s">
        <v>1193</v>
      </c>
    </row>
    <row r="14" spans="1:5" ht="11.25">
      <c r="A14" s="21" t="s">
        <v>966</v>
      </c>
      <c r="B14" s="21" t="s">
        <v>966</v>
      </c>
      <c r="C14" s="21" t="s">
        <v>967</v>
      </c>
      <c r="D14" s="21" t="s">
        <v>977</v>
      </c>
      <c r="E14" s="21" t="s">
        <v>1194</v>
      </c>
    </row>
    <row r="15" spans="1:5" ht="11.25">
      <c r="A15" s="21" t="s">
        <v>968</v>
      </c>
      <c r="B15" s="21" t="s">
        <v>968</v>
      </c>
      <c r="C15" s="21" t="s">
        <v>969</v>
      </c>
      <c r="D15" s="21" t="s">
        <v>582</v>
      </c>
      <c r="E15" s="21" t="s">
        <v>1195</v>
      </c>
    </row>
    <row r="16" spans="1:5" ht="11.25">
      <c r="A16" s="21" t="s">
        <v>970</v>
      </c>
      <c r="B16" s="21" t="s">
        <v>970</v>
      </c>
      <c r="C16" s="21" t="s">
        <v>971</v>
      </c>
      <c r="D16" s="21" t="s">
        <v>589</v>
      </c>
      <c r="E16" s="21" t="s">
        <v>1196</v>
      </c>
    </row>
    <row r="17" spans="1:5" ht="11.25">
      <c r="A17" s="21" t="s">
        <v>972</v>
      </c>
      <c r="B17" s="21" t="s">
        <v>972</v>
      </c>
      <c r="C17" s="21" t="s">
        <v>973</v>
      </c>
      <c r="D17" s="21" t="s">
        <v>596</v>
      </c>
      <c r="E17" s="21" t="s">
        <v>1197</v>
      </c>
    </row>
    <row r="18" spans="1:5" ht="11.25">
      <c r="A18" s="21" t="s">
        <v>974</v>
      </c>
      <c r="B18" s="21" t="s">
        <v>974</v>
      </c>
      <c r="C18" s="21" t="s">
        <v>975</v>
      </c>
      <c r="D18" s="21" t="s">
        <v>606</v>
      </c>
      <c r="E18" s="21" t="s">
        <v>1198</v>
      </c>
    </row>
    <row r="19" spans="1:5" ht="11.25">
      <c r="A19" s="21" t="s">
        <v>563</v>
      </c>
      <c r="B19" s="21" t="s">
        <v>563</v>
      </c>
      <c r="C19" s="21" t="s">
        <v>564</v>
      </c>
      <c r="D19" s="21" t="s">
        <v>622</v>
      </c>
      <c r="E19" s="21" t="s">
        <v>1199</v>
      </c>
    </row>
    <row r="20" spans="1:5" ht="11.25">
      <c r="A20" s="21" t="s">
        <v>976</v>
      </c>
      <c r="B20" s="21" t="s">
        <v>976</v>
      </c>
      <c r="C20" s="21" t="s">
        <v>969</v>
      </c>
      <c r="D20" s="21" t="s">
        <v>884</v>
      </c>
      <c r="E20" s="21" t="s">
        <v>1200</v>
      </c>
    </row>
    <row r="21" spans="1:5" ht="11.25">
      <c r="A21" s="21" t="s">
        <v>977</v>
      </c>
      <c r="B21" s="21" t="s">
        <v>977</v>
      </c>
      <c r="C21" s="21" t="s">
        <v>978</v>
      </c>
      <c r="D21" s="21" t="s">
        <v>639</v>
      </c>
      <c r="E21" s="21" t="s">
        <v>1201</v>
      </c>
    </row>
    <row r="22" spans="1:5" ht="11.25">
      <c r="A22" s="21" t="s">
        <v>977</v>
      </c>
      <c r="B22" s="21" t="s">
        <v>977</v>
      </c>
      <c r="C22" s="21" t="s">
        <v>971</v>
      </c>
      <c r="D22" s="21" t="s">
        <v>655</v>
      </c>
      <c r="E22" s="21" t="s">
        <v>1202</v>
      </c>
    </row>
    <row r="23" spans="1:5" ht="11.25">
      <c r="A23" s="21" t="s">
        <v>582</v>
      </c>
      <c r="B23" s="21" t="s">
        <v>584</v>
      </c>
      <c r="C23" s="21" t="s">
        <v>585</v>
      </c>
      <c r="D23" s="21" t="s">
        <v>889</v>
      </c>
      <c r="E23" s="21" t="s">
        <v>1203</v>
      </c>
    </row>
    <row r="24" spans="1:5" ht="11.25">
      <c r="A24" s="21" t="s">
        <v>582</v>
      </c>
      <c r="B24" s="21" t="s">
        <v>582</v>
      </c>
      <c r="C24" s="21" t="s">
        <v>583</v>
      </c>
      <c r="D24" s="21" t="s">
        <v>1032</v>
      </c>
      <c r="E24" s="21" t="s">
        <v>1204</v>
      </c>
    </row>
    <row r="25" spans="1:5" ht="11.25">
      <c r="A25" s="21" t="s">
        <v>582</v>
      </c>
      <c r="B25" s="21" t="s">
        <v>582</v>
      </c>
      <c r="C25" s="21" t="s">
        <v>979</v>
      </c>
      <c r="D25" s="21" t="s">
        <v>1035</v>
      </c>
      <c r="E25" s="21" t="s">
        <v>1205</v>
      </c>
    </row>
    <row r="26" spans="1:5" ht="11.25">
      <c r="A26" s="21" t="s">
        <v>582</v>
      </c>
      <c r="B26" s="21" t="s">
        <v>980</v>
      </c>
      <c r="C26" s="21" t="s">
        <v>981</v>
      </c>
      <c r="D26" s="21" t="s">
        <v>680</v>
      </c>
      <c r="E26" s="21" t="s">
        <v>1206</v>
      </c>
    </row>
    <row r="27" spans="1:5" ht="11.25">
      <c r="A27" s="21" t="s">
        <v>582</v>
      </c>
      <c r="B27" s="21" t="s">
        <v>982</v>
      </c>
      <c r="C27" s="21" t="s">
        <v>983</v>
      </c>
      <c r="D27" s="21" t="s">
        <v>1046</v>
      </c>
      <c r="E27" s="21" t="s">
        <v>1207</v>
      </c>
    </row>
    <row r="28" spans="1:5" ht="11.25">
      <c r="A28" s="21" t="s">
        <v>582</v>
      </c>
      <c r="B28" s="21" t="s">
        <v>984</v>
      </c>
      <c r="C28" s="21" t="s">
        <v>985</v>
      </c>
      <c r="D28" s="21" t="s">
        <v>1050</v>
      </c>
      <c r="E28" s="21" t="s">
        <v>1208</v>
      </c>
    </row>
    <row r="29" spans="1:5" ht="11.25">
      <c r="A29" s="21" t="s">
        <v>582</v>
      </c>
      <c r="B29" s="21" t="s">
        <v>986</v>
      </c>
      <c r="C29" s="21" t="s">
        <v>987</v>
      </c>
      <c r="D29" s="21" t="s">
        <v>691</v>
      </c>
      <c r="E29" s="21" t="s">
        <v>1209</v>
      </c>
    </row>
    <row r="30" spans="1:5" ht="11.25">
      <c r="A30" s="21" t="s">
        <v>582</v>
      </c>
      <c r="B30" s="21" t="s">
        <v>988</v>
      </c>
      <c r="C30" s="21" t="s">
        <v>989</v>
      </c>
      <c r="D30" s="21" t="s">
        <v>713</v>
      </c>
      <c r="E30" s="21" t="s">
        <v>1210</v>
      </c>
    </row>
    <row r="31" spans="1:5" ht="11.25">
      <c r="A31" s="21" t="s">
        <v>589</v>
      </c>
      <c r="B31" s="21" t="s">
        <v>591</v>
      </c>
      <c r="C31" s="21" t="s">
        <v>592</v>
      </c>
      <c r="D31" s="21" t="s">
        <v>727</v>
      </c>
      <c r="E31" s="21" t="s">
        <v>1211</v>
      </c>
    </row>
    <row r="32" spans="1:5" ht="11.25">
      <c r="A32" s="21" t="s">
        <v>589</v>
      </c>
      <c r="B32" s="21" t="s">
        <v>589</v>
      </c>
      <c r="C32" s="21" t="s">
        <v>990</v>
      </c>
      <c r="D32" s="21" t="s">
        <v>497</v>
      </c>
      <c r="E32" s="21" t="s">
        <v>1212</v>
      </c>
    </row>
    <row r="33" spans="1:5" ht="11.25">
      <c r="A33" s="21" t="s">
        <v>589</v>
      </c>
      <c r="B33" s="21" t="s">
        <v>589</v>
      </c>
      <c r="C33" s="21" t="s">
        <v>590</v>
      </c>
      <c r="D33" s="21" t="s">
        <v>1074</v>
      </c>
      <c r="E33" s="21" t="s">
        <v>1213</v>
      </c>
    </row>
    <row r="34" spans="1:5" ht="11.25">
      <c r="A34" s="21" t="s">
        <v>589</v>
      </c>
      <c r="B34" s="21" t="s">
        <v>589</v>
      </c>
      <c r="C34" s="21" t="s">
        <v>991</v>
      </c>
      <c r="D34" s="21" t="s">
        <v>747</v>
      </c>
      <c r="E34" s="21" t="s">
        <v>1214</v>
      </c>
    </row>
    <row r="35" spans="1:5" ht="11.25">
      <c r="A35" s="21" t="s">
        <v>589</v>
      </c>
      <c r="B35" s="21" t="s">
        <v>589</v>
      </c>
      <c r="C35" s="21" t="s">
        <v>991</v>
      </c>
      <c r="D35" s="21" t="s">
        <v>767</v>
      </c>
      <c r="E35" s="21" t="s">
        <v>1215</v>
      </c>
    </row>
    <row r="36" spans="1:5" ht="11.25">
      <c r="A36" s="21" t="s">
        <v>589</v>
      </c>
      <c r="B36" s="21" t="s">
        <v>589</v>
      </c>
      <c r="C36" s="21" t="s">
        <v>992</v>
      </c>
      <c r="D36" s="21" t="s">
        <v>1105</v>
      </c>
      <c r="E36" s="21" t="s">
        <v>1216</v>
      </c>
    </row>
    <row r="37" spans="1:5" ht="11.25">
      <c r="A37" s="21" t="s">
        <v>596</v>
      </c>
      <c r="B37" s="21" t="s">
        <v>993</v>
      </c>
      <c r="C37" s="21" t="s">
        <v>994</v>
      </c>
      <c r="D37" s="21" t="s">
        <v>776</v>
      </c>
      <c r="E37" s="21" t="s">
        <v>1217</v>
      </c>
    </row>
    <row r="38" spans="1:5" ht="11.25">
      <c r="A38" s="21" t="s">
        <v>596</v>
      </c>
      <c r="B38" s="21" t="s">
        <v>598</v>
      </c>
      <c r="C38" s="21" t="s">
        <v>599</v>
      </c>
      <c r="D38" s="21" t="s">
        <v>783</v>
      </c>
      <c r="E38" s="21" t="s">
        <v>1218</v>
      </c>
    </row>
    <row r="39" spans="1:5" ht="11.25">
      <c r="A39" s="21" t="s">
        <v>596</v>
      </c>
      <c r="B39" s="21" t="s">
        <v>596</v>
      </c>
      <c r="C39" s="21" t="s">
        <v>995</v>
      </c>
      <c r="D39" s="21" t="s">
        <v>790</v>
      </c>
      <c r="E39" s="21" t="s">
        <v>1219</v>
      </c>
    </row>
    <row r="40" spans="1:5" ht="11.25">
      <c r="A40" s="21" t="s">
        <v>596</v>
      </c>
      <c r="B40" s="21" t="s">
        <v>596</v>
      </c>
      <c r="C40" s="21" t="s">
        <v>996</v>
      </c>
      <c r="D40" s="21" t="s">
        <v>805</v>
      </c>
      <c r="E40" s="21" t="s">
        <v>1220</v>
      </c>
    </row>
    <row r="41" spans="1:5" ht="11.25">
      <c r="A41" s="21" t="s">
        <v>596</v>
      </c>
      <c r="B41" s="21" t="s">
        <v>596</v>
      </c>
      <c r="C41" s="21" t="s">
        <v>597</v>
      </c>
      <c r="D41" s="21" t="s">
        <v>1020</v>
      </c>
      <c r="E41" s="21" t="s">
        <v>1221</v>
      </c>
    </row>
    <row r="42" spans="1:5" ht="11.25">
      <c r="A42" s="21" t="s">
        <v>596</v>
      </c>
      <c r="B42" s="21" t="s">
        <v>603</v>
      </c>
      <c r="C42" s="21" t="s">
        <v>604</v>
      </c>
      <c r="D42" s="21" t="s">
        <v>824</v>
      </c>
      <c r="E42" s="21" t="s">
        <v>1222</v>
      </c>
    </row>
    <row r="43" spans="1:5" ht="11.25">
      <c r="A43" s="21" t="s">
        <v>596</v>
      </c>
      <c r="B43" s="21" t="s">
        <v>997</v>
      </c>
      <c r="C43" s="21" t="s">
        <v>998</v>
      </c>
      <c r="D43" s="21" t="s">
        <v>834</v>
      </c>
      <c r="E43" s="21" t="s">
        <v>1223</v>
      </c>
    </row>
    <row r="44" spans="1:5" ht="11.25">
      <c r="A44" s="21" t="s">
        <v>596</v>
      </c>
      <c r="B44" s="21" t="s">
        <v>999</v>
      </c>
      <c r="C44" s="21" t="s">
        <v>1000</v>
      </c>
      <c r="D44" s="21" t="s">
        <v>868</v>
      </c>
      <c r="E44" s="21" t="s">
        <v>1224</v>
      </c>
    </row>
    <row r="45" spans="1:5" ht="11.25">
      <c r="A45" s="21" t="s">
        <v>596</v>
      </c>
      <c r="B45" s="21" t="s">
        <v>1001</v>
      </c>
      <c r="C45" s="21" t="s">
        <v>1002</v>
      </c>
      <c r="D45" s="21" t="s">
        <v>894</v>
      </c>
      <c r="E45" s="21" t="s">
        <v>1225</v>
      </c>
    </row>
    <row r="46" spans="1:5" ht="11.25">
      <c r="A46" s="21" t="s">
        <v>606</v>
      </c>
      <c r="B46" s="21" t="s">
        <v>608</v>
      </c>
      <c r="C46" s="21" t="s">
        <v>609</v>
      </c>
      <c r="D46" s="21" t="s">
        <v>1174</v>
      </c>
      <c r="E46" s="21" t="s">
        <v>1226</v>
      </c>
    </row>
    <row r="47" spans="1:5" ht="11.25">
      <c r="A47" s="21" t="s">
        <v>606</v>
      </c>
      <c r="B47" s="21" t="s">
        <v>1003</v>
      </c>
      <c r="C47" s="21" t="s">
        <v>1004</v>
      </c>
      <c r="D47" s="21" t="s">
        <v>1176</v>
      </c>
      <c r="E47" s="21" t="s">
        <v>1227</v>
      </c>
    </row>
    <row r="48" spans="1:5" ht="11.25">
      <c r="A48" s="21" t="s">
        <v>606</v>
      </c>
      <c r="B48" s="21" t="s">
        <v>1005</v>
      </c>
      <c r="C48" s="21" t="s">
        <v>1006</v>
      </c>
      <c r="D48" s="21" t="s">
        <v>1178</v>
      </c>
      <c r="E48" s="21" t="s">
        <v>1228</v>
      </c>
    </row>
    <row r="49" spans="1:5" ht="11.25">
      <c r="A49" s="21" t="s">
        <v>606</v>
      </c>
      <c r="B49" s="21" t="s">
        <v>1007</v>
      </c>
      <c r="C49" s="21" t="s">
        <v>1008</v>
      </c>
      <c r="D49" s="21" t="s">
        <v>1179</v>
      </c>
      <c r="E49" s="21" t="s">
        <v>1229</v>
      </c>
    </row>
    <row r="50" spans="1:5" ht="11.25">
      <c r="A50" s="21" t="s">
        <v>606</v>
      </c>
      <c r="B50" s="21" t="s">
        <v>1009</v>
      </c>
      <c r="C50" s="21" t="s">
        <v>1010</v>
      </c>
      <c r="D50" s="21" t="s">
        <v>1180</v>
      </c>
      <c r="E50" s="21" t="s">
        <v>1230</v>
      </c>
    </row>
    <row r="51" spans="1:3" ht="11.25">
      <c r="A51" s="21" t="s">
        <v>606</v>
      </c>
      <c r="B51" s="21" t="s">
        <v>606</v>
      </c>
      <c r="C51" s="21" t="s">
        <v>607</v>
      </c>
    </row>
    <row r="52" spans="1:3" ht="11.25">
      <c r="A52" s="21" t="s">
        <v>606</v>
      </c>
      <c r="B52" s="21" t="s">
        <v>1011</v>
      </c>
      <c r="C52" s="21" t="s">
        <v>1012</v>
      </c>
    </row>
    <row r="53" spans="1:3" ht="11.25">
      <c r="A53" s="21" t="s">
        <v>606</v>
      </c>
      <c r="B53" s="21" t="s">
        <v>1013</v>
      </c>
      <c r="C53" s="21" t="s">
        <v>1014</v>
      </c>
    </row>
    <row r="54" spans="1:3" ht="11.25">
      <c r="A54" s="21" t="s">
        <v>606</v>
      </c>
      <c r="B54" s="21" t="s">
        <v>613</v>
      </c>
      <c r="C54" s="21" t="s">
        <v>614</v>
      </c>
    </row>
    <row r="55" spans="1:3" ht="11.25">
      <c r="A55" s="21" t="s">
        <v>606</v>
      </c>
      <c r="B55" s="21" t="s">
        <v>618</v>
      </c>
      <c r="C55" s="21" t="s">
        <v>619</v>
      </c>
    </row>
    <row r="56" spans="1:3" ht="11.25">
      <c r="A56" s="21" t="s">
        <v>606</v>
      </c>
      <c r="B56" s="21" t="s">
        <v>1015</v>
      </c>
      <c r="C56" s="21" t="s">
        <v>1016</v>
      </c>
    </row>
    <row r="57" spans="1:3" ht="11.25">
      <c r="A57" s="21" t="s">
        <v>622</v>
      </c>
      <c r="B57" s="21" t="s">
        <v>1017</v>
      </c>
      <c r="C57" s="21" t="s">
        <v>1018</v>
      </c>
    </row>
    <row r="58" spans="1:3" ht="11.25">
      <c r="A58" s="21" t="s">
        <v>622</v>
      </c>
      <c r="B58" s="21" t="s">
        <v>624</v>
      </c>
      <c r="C58" s="21" t="s">
        <v>625</v>
      </c>
    </row>
    <row r="59" spans="1:3" ht="11.25">
      <c r="A59" s="21" t="s">
        <v>622</v>
      </c>
      <c r="B59" s="21" t="s">
        <v>622</v>
      </c>
      <c r="C59" s="21" t="s">
        <v>623</v>
      </c>
    </row>
    <row r="60" spans="1:3" ht="11.25">
      <c r="A60" s="21" t="s">
        <v>622</v>
      </c>
      <c r="B60" s="21" t="s">
        <v>622</v>
      </c>
      <c r="C60" s="21" t="s">
        <v>634</v>
      </c>
    </row>
    <row r="61" spans="1:3" ht="11.25">
      <c r="A61" s="21" t="s">
        <v>622</v>
      </c>
      <c r="B61" s="21" t="s">
        <v>622</v>
      </c>
      <c r="C61" s="21" t="s">
        <v>634</v>
      </c>
    </row>
    <row r="62" spans="1:3" ht="11.25">
      <c r="A62" s="21" t="s">
        <v>622</v>
      </c>
      <c r="B62" s="21" t="s">
        <v>622</v>
      </c>
      <c r="C62" s="21" t="s">
        <v>1019</v>
      </c>
    </row>
    <row r="63" spans="1:3" ht="11.25">
      <c r="A63" s="21" t="s">
        <v>622</v>
      </c>
      <c r="B63" s="21" t="s">
        <v>629</v>
      </c>
      <c r="C63" s="21" t="s">
        <v>630</v>
      </c>
    </row>
    <row r="64" spans="1:3" ht="11.25">
      <c r="A64" s="21" t="s">
        <v>622</v>
      </c>
      <c r="B64" s="21" t="s">
        <v>635</v>
      </c>
      <c r="C64" s="21" t="s">
        <v>636</v>
      </c>
    </row>
    <row r="65" spans="1:3" ht="11.25">
      <c r="A65" s="21" t="s">
        <v>622</v>
      </c>
      <c r="B65" s="21" t="s">
        <v>1020</v>
      </c>
      <c r="C65" s="21" t="s">
        <v>1021</v>
      </c>
    </row>
    <row r="66" spans="1:3" ht="11.25">
      <c r="A66" s="21" t="s">
        <v>884</v>
      </c>
      <c r="B66" s="21" t="s">
        <v>884</v>
      </c>
      <c r="C66" s="21" t="s">
        <v>885</v>
      </c>
    </row>
    <row r="67" spans="1:3" ht="11.25">
      <c r="A67" s="21" t="s">
        <v>639</v>
      </c>
      <c r="B67" s="21" t="s">
        <v>1023</v>
      </c>
      <c r="C67" s="21" t="s">
        <v>1024</v>
      </c>
    </row>
    <row r="68" spans="1:3" ht="11.25">
      <c r="A68" s="21" t="s">
        <v>639</v>
      </c>
      <c r="B68" s="21" t="s">
        <v>641</v>
      </c>
      <c r="C68" s="21" t="s">
        <v>642</v>
      </c>
    </row>
    <row r="69" spans="1:3" ht="11.25">
      <c r="A69" s="21" t="s">
        <v>639</v>
      </c>
      <c r="B69" s="21" t="s">
        <v>1025</v>
      </c>
      <c r="C69" s="21" t="s">
        <v>1026</v>
      </c>
    </row>
    <row r="70" spans="1:3" ht="11.25">
      <c r="A70" s="21" t="s">
        <v>639</v>
      </c>
      <c r="B70" s="21" t="s">
        <v>639</v>
      </c>
      <c r="C70" s="21" t="s">
        <v>1022</v>
      </c>
    </row>
    <row r="71" spans="1:3" ht="11.25">
      <c r="A71" s="21" t="s">
        <v>639</v>
      </c>
      <c r="B71" s="21" t="s">
        <v>639</v>
      </c>
      <c r="C71" s="21" t="s">
        <v>640</v>
      </c>
    </row>
    <row r="72" spans="1:3" ht="11.25">
      <c r="A72" s="21" t="s">
        <v>639</v>
      </c>
      <c r="B72" s="21" t="s">
        <v>639</v>
      </c>
      <c r="C72" s="21" t="s">
        <v>650</v>
      </c>
    </row>
    <row r="73" spans="1:3" ht="11.25">
      <c r="A73" s="21" t="s">
        <v>639</v>
      </c>
      <c r="B73" s="21" t="s">
        <v>646</v>
      </c>
      <c r="C73" s="21" t="s">
        <v>1027</v>
      </c>
    </row>
    <row r="74" spans="1:3" ht="11.25">
      <c r="A74" s="21" t="s">
        <v>639</v>
      </c>
      <c r="B74" s="21" t="s">
        <v>646</v>
      </c>
      <c r="C74" s="21" t="s">
        <v>647</v>
      </c>
    </row>
    <row r="75" spans="1:3" ht="11.25">
      <c r="A75" s="21" t="s">
        <v>639</v>
      </c>
      <c r="B75" s="21" t="s">
        <v>651</v>
      </c>
      <c r="C75" s="21" t="s">
        <v>652</v>
      </c>
    </row>
    <row r="76" spans="1:3" ht="11.25">
      <c r="A76" s="21" t="s">
        <v>639</v>
      </c>
      <c r="B76" s="21" t="s">
        <v>1028</v>
      </c>
      <c r="C76" s="21" t="s">
        <v>1029</v>
      </c>
    </row>
    <row r="77" spans="1:3" ht="11.25">
      <c r="A77" s="21" t="s">
        <v>639</v>
      </c>
      <c r="B77" s="21" t="s">
        <v>1030</v>
      </c>
      <c r="C77" s="21" t="s">
        <v>1031</v>
      </c>
    </row>
    <row r="78" spans="1:3" ht="11.25">
      <c r="A78" s="21" t="s">
        <v>655</v>
      </c>
      <c r="B78" s="21" t="s">
        <v>655</v>
      </c>
      <c r="C78" s="21" t="s">
        <v>656</v>
      </c>
    </row>
    <row r="79" spans="1:3" ht="11.25">
      <c r="A79" s="21" t="s">
        <v>655</v>
      </c>
      <c r="B79" s="21" t="s">
        <v>655</v>
      </c>
      <c r="C79" s="21" t="s">
        <v>664</v>
      </c>
    </row>
    <row r="80" spans="1:3" ht="11.25">
      <c r="A80" s="21" t="s">
        <v>655</v>
      </c>
      <c r="B80" s="21" t="s">
        <v>657</v>
      </c>
      <c r="C80" s="21" t="s">
        <v>658</v>
      </c>
    </row>
    <row r="81" spans="1:3" ht="11.25">
      <c r="A81" s="21" t="s">
        <v>655</v>
      </c>
      <c r="B81" s="21" t="s">
        <v>665</v>
      </c>
      <c r="C81" s="21" t="s">
        <v>666</v>
      </c>
    </row>
    <row r="82" spans="1:3" ht="11.25">
      <c r="A82" s="21" t="s">
        <v>655</v>
      </c>
      <c r="B82" s="21" t="s">
        <v>676</v>
      </c>
      <c r="C82" s="21" t="s">
        <v>677</v>
      </c>
    </row>
    <row r="83" spans="1:3" ht="11.25">
      <c r="A83" s="21" t="s">
        <v>889</v>
      </c>
      <c r="B83" s="21" t="s">
        <v>889</v>
      </c>
      <c r="C83" s="21" t="s">
        <v>890</v>
      </c>
    </row>
    <row r="84" spans="1:3" ht="11.25">
      <c r="A84" s="21" t="s">
        <v>1032</v>
      </c>
      <c r="B84" s="21" t="s">
        <v>1032</v>
      </c>
      <c r="C84" s="21" t="s">
        <v>1033</v>
      </c>
    </row>
    <row r="85" spans="1:3" ht="11.25">
      <c r="A85" s="21" t="s">
        <v>1032</v>
      </c>
      <c r="B85" s="21" t="s">
        <v>868</v>
      </c>
      <c r="C85" s="21" t="s">
        <v>1034</v>
      </c>
    </row>
    <row r="86" spans="1:3" ht="11.25">
      <c r="A86" s="21" t="s">
        <v>1035</v>
      </c>
      <c r="B86" s="21" t="s">
        <v>1035</v>
      </c>
      <c r="C86" s="21" t="s">
        <v>1036</v>
      </c>
    </row>
    <row r="87" spans="1:3" ht="11.25">
      <c r="A87" s="21" t="s">
        <v>680</v>
      </c>
      <c r="B87" s="21" t="s">
        <v>682</v>
      </c>
      <c r="C87" s="21" t="s">
        <v>683</v>
      </c>
    </row>
    <row r="88" spans="1:3" ht="11.25">
      <c r="A88" s="21" t="s">
        <v>680</v>
      </c>
      <c r="B88" s="21" t="s">
        <v>1038</v>
      </c>
      <c r="C88" s="21" t="s">
        <v>1039</v>
      </c>
    </row>
    <row r="89" spans="1:3" ht="11.25">
      <c r="A89" s="21" t="s">
        <v>680</v>
      </c>
      <c r="B89" s="21" t="s">
        <v>1040</v>
      </c>
      <c r="C89" s="21" t="s">
        <v>1041</v>
      </c>
    </row>
    <row r="90" spans="1:3" ht="11.25">
      <c r="A90" s="21" t="s">
        <v>680</v>
      </c>
      <c r="B90" s="21" t="s">
        <v>680</v>
      </c>
      <c r="C90" s="21" t="s">
        <v>1042</v>
      </c>
    </row>
    <row r="91" spans="1:3" ht="11.25">
      <c r="A91" s="21" t="s">
        <v>680</v>
      </c>
      <c r="B91" s="21" t="s">
        <v>680</v>
      </c>
      <c r="C91" s="21" t="s">
        <v>681</v>
      </c>
    </row>
    <row r="92" spans="1:3" ht="11.25">
      <c r="A92" s="21" t="s">
        <v>680</v>
      </c>
      <c r="B92" s="21" t="s">
        <v>680</v>
      </c>
      <c r="C92" s="21" t="s">
        <v>1037</v>
      </c>
    </row>
    <row r="93" spans="1:3" ht="11.25">
      <c r="A93" s="21" t="s">
        <v>680</v>
      </c>
      <c r="B93" s="21" t="s">
        <v>687</v>
      </c>
      <c r="C93" s="21" t="s">
        <v>1043</v>
      </c>
    </row>
    <row r="94" spans="1:3" ht="11.25">
      <c r="A94" s="21" t="s">
        <v>680</v>
      </c>
      <c r="B94" s="21" t="s">
        <v>687</v>
      </c>
      <c r="C94" s="21" t="s">
        <v>688</v>
      </c>
    </row>
    <row r="95" spans="1:3" ht="11.25">
      <c r="A95" s="21" t="s">
        <v>680</v>
      </c>
      <c r="B95" s="21" t="s">
        <v>1044</v>
      </c>
      <c r="C95" s="21" t="s">
        <v>1045</v>
      </c>
    </row>
    <row r="96" spans="1:3" ht="11.25">
      <c r="A96" s="21" t="s">
        <v>1046</v>
      </c>
      <c r="B96" s="21" t="s">
        <v>1046</v>
      </c>
      <c r="C96" s="21" t="s">
        <v>1047</v>
      </c>
    </row>
    <row r="97" spans="1:3" ht="11.25">
      <c r="A97" s="21" t="s">
        <v>1046</v>
      </c>
      <c r="B97" s="21" t="s">
        <v>1048</v>
      </c>
      <c r="C97" s="21" t="s">
        <v>1049</v>
      </c>
    </row>
    <row r="98" spans="1:3" ht="11.25">
      <c r="A98" s="21" t="s">
        <v>1050</v>
      </c>
      <c r="B98" s="21" t="s">
        <v>1050</v>
      </c>
      <c r="C98" s="21" t="s">
        <v>1051</v>
      </c>
    </row>
    <row r="99" spans="1:3" ht="11.25">
      <c r="A99" s="21" t="s">
        <v>691</v>
      </c>
      <c r="B99" s="21" t="s">
        <v>693</v>
      </c>
      <c r="C99" s="21" t="s">
        <v>694</v>
      </c>
    </row>
    <row r="100" spans="1:3" ht="11.25">
      <c r="A100" s="21" t="s">
        <v>691</v>
      </c>
      <c r="B100" s="21" t="s">
        <v>1052</v>
      </c>
      <c r="C100" s="21" t="s">
        <v>1053</v>
      </c>
    </row>
    <row r="101" spans="1:3" ht="11.25">
      <c r="A101" s="21" t="s">
        <v>691</v>
      </c>
      <c r="B101" s="21" t="s">
        <v>1054</v>
      </c>
      <c r="C101" s="21" t="s">
        <v>1055</v>
      </c>
    </row>
    <row r="102" spans="1:3" ht="11.25">
      <c r="A102" s="21" t="s">
        <v>691</v>
      </c>
      <c r="B102" s="21" t="s">
        <v>701</v>
      </c>
      <c r="C102" s="21" t="s">
        <v>702</v>
      </c>
    </row>
    <row r="103" spans="1:3" ht="11.25">
      <c r="A103" s="21" t="s">
        <v>691</v>
      </c>
      <c r="B103" s="21" t="s">
        <v>705</v>
      </c>
      <c r="C103" s="21" t="s">
        <v>706</v>
      </c>
    </row>
    <row r="104" spans="1:3" ht="11.25">
      <c r="A104" s="21" t="s">
        <v>691</v>
      </c>
      <c r="B104" s="21" t="s">
        <v>691</v>
      </c>
      <c r="C104" s="21" t="s">
        <v>700</v>
      </c>
    </row>
    <row r="105" spans="1:3" ht="11.25">
      <c r="A105" s="21" t="s">
        <v>691</v>
      </c>
      <c r="B105" s="21" t="s">
        <v>691</v>
      </c>
      <c r="C105" s="21" t="s">
        <v>692</v>
      </c>
    </row>
    <row r="106" spans="1:3" ht="11.25">
      <c r="A106" s="21" t="s">
        <v>691</v>
      </c>
      <c r="B106" s="21" t="s">
        <v>709</v>
      </c>
      <c r="C106" s="21" t="s">
        <v>710</v>
      </c>
    </row>
    <row r="107" spans="1:3" ht="11.25">
      <c r="A107" s="21" t="s">
        <v>713</v>
      </c>
      <c r="B107" s="21" t="s">
        <v>1056</v>
      </c>
      <c r="C107" s="21" t="s">
        <v>1057</v>
      </c>
    </row>
    <row r="108" spans="1:3" ht="11.25">
      <c r="A108" s="21" t="s">
        <v>713</v>
      </c>
      <c r="B108" s="21" t="s">
        <v>715</v>
      </c>
      <c r="C108" s="21" t="s">
        <v>716</v>
      </c>
    </row>
    <row r="109" spans="1:3" ht="11.25">
      <c r="A109" s="21" t="s">
        <v>713</v>
      </c>
      <c r="B109" s="21" t="s">
        <v>720</v>
      </c>
      <c r="C109" s="21" t="s">
        <v>1058</v>
      </c>
    </row>
    <row r="110" spans="1:3" ht="11.25">
      <c r="A110" s="21" t="s">
        <v>713</v>
      </c>
      <c r="B110" s="21" t="s">
        <v>720</v>
      </c>
      <c r="C110" s="21" t="s">
        <v>721</v>
      </c>
    </row>
    <row r="111" spans="1:3" ht="11.25">
      <c r="A111" s="21" t="s">
        <v>713</v>
      </c>
      <c r="B111" s="21" t="s">
        <v>713</v>
      </c>
      <c r="C111" s="21" t="s">
        <v>1059</v>
      </c>
    </row>
    <row r="112" spans="1:3" ht="11.25">
      <c r="A112" s="21" t="s">
        <v>713</v>
      </c>
      <c r="B112" s="21" t="s">
        <v>713</v>
      </c>
      <c r="C112" s="21" t="s">
        <v>714</v>
      </c>
    </row>
    <row r="113" spans="1:3" ht="11.25">
      <c r="A113" s="21" t="s">
        <v>713</v>
      </c>
      <c r="B113" s="21" t="s">
        <v>709</v>
      </c>
      <c r="C113" s="21" t="s">
        <v>724</v>
      </c>
    </row>
    <row r="114" spans="1:3" ht="11.25">
      <c r="A114" s="21" t="s">
        <v>727</v>
      </c>
      <c r="B114" s="21" t="s">
        <v>1060</v>
      </c>
      <c r="C114" s="21" t="s">
        <v>1061</v>
      </c>
    </row>
    <row r="115" spans="1:3" ht="11.25">
      <c r="A115" s="21" t="s">
        <v>727</v>
      </c>
      <c r="B115" s="21" t="s">
        <v>729</v>
      </c>
      <c r="C115" s="21" t="s">
        <v>730</v>
      </c>
    </row>
    <row r="116" spans="1:3" ht="11.25">
      <c r="A116" s="21" t="s">
        <v>727</v>
      </c>
      <c r="B116" s="21" t="s">
        <v>734</v>
      </c>
      <c r="C116" s="21" t="s">
        <v>735</v>
      </c>
    </row>
    <row r="117" spans="1:3" ht="11.25">
      <c r="A117" s="21" t="s">
        <v>727</v>
      </c>
      <c r="B117" s="21" t="s">
        <v>1062</v>
      </c>
      <c r="C117" s="21" t="s">
        <v>1063</v>
      </c>
    </row>
    <row r="118" spans="1:3" ht="11.25">
      <c r="A118" s="21" t="s">
        <v>727</v>
      </c>
      <c r="B118" s="21" t="s">
        <v>739</v>
      </c>
      <c r="C118" s="21" t="s">
        <v>740</v>
      </c>
    </row>
    <row r="119" spans="1:3" ht="11.25">
      <c r="A119" s="21" t="s">
        <v>727</v>
      </c>
      <c r="B119" s="21" t="s">
        <v>1064</v>
      </c>
      <c r="C119" s="21" t="s">
        <v>1065</v>
      </c>
    </row>
    <row r="120" spans="1:3" ht="11.25">
      <c r="A120" s="21" t="s">
        <v>727</v>
      </c>
      <c r="B120" s="21" t="s">
        <v>727</v>
      </c>
      <c r="C120" s="21" t="s">
        <v>728</v>
      </c>
    </row>
    <row r="121" spans="1:3" ht="11.25">
      <c r="A121" s="21" t="s">
        <v>727</v>
      </c>
      <c r="B121" s="21" t="s">
        <v>727</v>
      </c>
      <c r="C121" s="21" t="s">
        <v>738</v>
      </c>
    </row>
    <row r="122" spans="1:3" ht="11.25">
      <c r="A122" s="21" t="s">
        <v>727</v>
      </c>
      <c r="B122" s="21" t="s">
        <v>727</v>
      </c>
      <c r="C122" s="21" t="s">
        <v>1066</v>
      </c>
    </row>
    <row r="123" spans="1:3" ht="11.25">
      <c r="A123" s="21" t="s">
        <v>727</v>
      </c>
      <c r="B123" s="21" t="s">
        <v>1067</v>
      </c>
      <c r="C123" s="21" t="s">
        <v>1068</v>
      </c>
    </row>
    <row r="124" spans="1:3" ht="11.25">
      <c r="A124" s="21" t="s">
        <v>727</v>
      </c>
      <c r="B124" s="21" t="s">
        <v>743</v>
      </c>
      <c r="C124" s="21" t="s">
        <v>744</v>
      </c>
    </row>
    <row r="125" spans="1:3" ht="11.25">
      <c r="A125" s="21" t="s">
        <v>727</v>
      </c>
      <c r="B125" s="21" t="s">
        <v>1069</v>
      </c>
      <c r="C125" s="21" t="s">
        <v>1070</v>
      </c>
    </row>
    <row r="126" spans="1:3" ht="11.25">
      <c r="A126" s="21" t="s">
        <v>727</v>
      </c>
      <c r="B126" s="21" t="s">
        <v>1071</v>
      </c>
      <c r="C126" s="21" t="s">
        <v>1072</v>
      </c>
    </row>
    <row r="127" spans="1:3" ht="11.25">
      <c r="A127" s="21" t="s">
        <v>497</v>
      </c>
      <c r="B127" s="21" t="s">
        <v>497</v>
      </c>
      <c r="C127" s="21" t="s">
        <v>1073</v>
      </c>
    </row>
    <row r="128" spans="1:3" ht="11.25">
      <c r="A128" s="21" t="s">
        <v>1074</v>
      </c>
      <c r="B128" s="21" t="s">
        <v>1074</v>
      </c>
      <c r="C128" s="21" t="s">
        <v>564</v>
      </c>
    </row>
    <row r="129" spans="1:3" ht="11.25">
      <c r="A129" s="21" t="s">
        <v>747</v>
      </c>
      <c r="B129" s="21" t="s">
        <v>749</v>
      </c>
      <c r="C129" s="21" t="s">
        <v>750</v>
      </c>
    </row>
    <row r="130" spans="1:3" ht="11.25">
      <c r="A130" s="21" t="s">
        <v>747</v>
      </c>
      <c r="B130" s="21" t="s">
        <v>1075</v>
      </c>
      <c r="C130" s="21" t="s">
        <v>1076</v>
      </c>
    </row>
    <row r="131" spans="1:3" ht="11.25">
      <c r="A131" s="21" t="s">
        <v>747</v>
      </c>
      <c r="B131" s="21" t="s">
        <v>1077</v>
      </c>
      <c r="C131" s="21" t="s">
        <v>1078</v>
      </c>
    </row>
    <row r="132" spans="1:3" ht="11.25">
      <c r="A132" s="21" t="s">
        <v>747</v>
      </c>
      <c r="B132" s="21" t="s">
        <v>1079</v>
      </c>
      <c r="C132" s="21" t="s">
        <v>1080</v>
      </c>
    </row>
    <row r="133" spans="1:3" ht="11.25">
      <c r="A133" s="21" t="s">
        <v>747</v>
      </c>
      <c r="B133" s="21" t="s">
        <v>1081</v>
      </c>
      <c r="C133" s="21" t="s">
        <v>1082</v>
      </c>
    </row>
    <row r="134" spans="1:3" ht="11.25">
      <c r="A134" s="21" t="s">
        <v>747</v>
      </c>
      <c r="B134" s="21" t="s">
        <v>1083</v>
      </c>
      <c r="C134" s="21" t="s">
        <v>1084</v>
      </c>
    </row>
    <row r="135" spans="1:3" ht="11.25">
      <c r="A135" s="21" t="s">
        <v>747</v>
      </c>
      <c r="B135" s="21" t="s">
        <v>1085</v>
      </c>
      <c r="C135" s="21" t="s">
        <v>1086</v>
      </c>
    </row>
    <row r="136" spans="1:3" ht="11.25">
      <c r="A136" s="21" t="s">
        <v>747</v>
      </c>
      <c r="B136" s="21" t="s">
        <v>747</v>
      </c>
      <c r="C136" s="21" t="s">
        <v>748</v>
      </c>
    </row>
    <row r="137" spans="1:3" ht="11.25">
      <c r="A137" s="21" t="s">
        <v>747</v>
      </c>
      <c r="B137" s="21" t="s">
        <v>747</v>
      </c>
      <c r="C137" s="21" t="s">
        <v>754</v>
      </c>
    </row>
    <row r="138" spans="1:3" ht="11.25">
      <c r="A138" s="21" t="s">
        <v>747</v>
      </c>
      <c r="B138" s="21" t="s">
        <v>755</v>
      </c>
      <c r="C138" s="21" t="s">
        <v>756</v>
      </c>
    </row>
    <row r="139" spans="1:3" ht="11.25">
      <c r="A139" s="21" t="s">
        <v>747</v>
      </c>
      <c r="B139" s="21" t="s">
        <v>759</v>
      </c>
      <c r="C139" s="21" t="s">
        <v>760</v>
      </c>
    </row>
    <row r="140" spans="1:3" ht="11.25">
      <c r="A140" s="21" t="s">
        <v>747</v>
      </c>
      <c r="B140" s="21" t="s">
        <v>763</v>
      </c>
      <c r="C140" s="21" t="s">
        <v>764</v>
      </c>
    </row>
    <row r="141" spans="1:3" ht="11.25">
      <c r="A141" s="21" t="s">
        <v>767</v>
      </c>
      <c r="B141" s="21" t="s">
        <v>1087</v>
      </c>
      <c r="C141" s="21" t="s">
        <v>1088</v>
      </c>
    </row>
    <row r="142" spans="1:3" ht="11.25">
      <c r="A142" s="21" t="s">
        <v>767</v>
      </c>
      <c r="B142" s="21" t="s">
        <v>1089</v>
      </c>
      <c r="C142" s="21" t="s">
        <v>1090</v>
      </c>
    </row>
    <row r="143" spans="1:3" ht="11.25">
      <c r="A143" s="21" t="s">
        <v>767</v>
      </c>
      <c r="B143" s="21" t="s">
        <v>1091</v>
      </c>
      <c r="C143" s="21" t="s">
        <v>1092</v>
      </c>
    </row>
    <row r="144" spans="1:3" ht="11.25">
      <c r="A144" s="21" t="s">
        <v>767</v>
      </c>
      <c r="B144" s="21" t="s">
        <v>1093</v>
      </c>
      <c r="C144" s="21" t="s">
        <v>1094</v>
      </c>
    </row>
    <row r="145" spans="1:3" ht="11.25">
      <c r="A145" s="21" t="s">
        <v>767</v>
      </c>
      <c r="B145" s="21" t="s">
        <v>769</v>
      </c>
      <c r="C145" s="21" t="s">
        <v>770</v>
      </c>
    </row>
    <row r="146" spans="1:3" ht="11.25">
      <c r="A146" s="21" t="s">
        <v>767</v>
      </c>
      <c r="B146" s="21" t="s">
        <v>1095</v>
      </c>
      <c r="C146" s="21" t="s">
        <v>1096</v>
      </c>
    </row>
    <row r="147" spans="1:3" ht="11.25">
      <c r="A147" s="21" t="s">
        <v>767</v>
      </c>
      <c r="B147" s="21" t="s">
        <v>1097</v>
      </c>
      <c r="C147" s="21" t="s">
        <v>1098</v>
      </c>
    </row>
    <row r="148" spans="1:3" ht="11.25">
      <c r="A148" s="21" t="s">
        <v>767</v>
      </c>
      <c r="B148" s="21" t="s">
        <v>767</v>
      </c>
      <c r="C148" s="21" t="s">
        <v>768</v>
      </c>
    </row>
    <row r="149" spans="1:3" ht="11.25">
      <c r="A149" s="21" t="s">
        <v>767</v>
      </c>
      <c r="B149" s="21" t="s">
        <v>1099</v>
      </c>
      <c r="C149" s="21" t="s">
        <v>1100</v>
      </c>
    </row>
    <row r="150" spans="1:3" ht="11.25">
      <c r="A150" s="21" t="s">
        <v>767</v>
      </c>
      <c r="B150" s="21" t="s">
        <v>1101</v>
      </c>
      <c r="C150" s="21" t="s">
        <v>1102</v>
      </c>
    </row>
    <row r="151" spans="1:3" ht="11.25">
      <c r="A151" s="21" t="s">
        <v>767</v>
      </c>
      <c r="B151" s="21" t="s">
        <v>1103</v>
      </c>
      <c r="C151" s="21" t="s">
        <v>1104</v>
      </c>
    </row>
    <row r="152" spans="1:3" ht="11.25">
      <c r="A152" s="21" t="s">
        <v>1105</v>
      </c>
      <c r="B152" s="21" t="s">
        <v>1105</v>
      </c>
      <c r="C152" s="21" t="s">
        <v>1106</v>
      </c>
    </row>
    <row r="153" spans="1:3" ht="11.25">
      <c r="A153" s="21" t="s">
        <v>776</v>
      </c>
      <c r="B153" s="21" t="s">
        <v>1108</v>
      </c>
      <c r="C153" s="21" t="s">
        <v>1109</v>
      </c>
    </row>
    <row r="154" spans="1:3" ht="11.25">
      <c r="A154" s="21" t="s">
        <v>776</v>
      </c>
      <c r="B154" s="21" t="s">
        <v>778</v>
      </c>
      <c r="C154" s="21" t="s">
        <v>779</v>
      </c>
    </row>
    <row r="155" spans="1:3" ht="11.25">
      <c r="A155" s="21" t="s">
        <v>776</v>
      </c>
      <c r="B155" s="21" t="s">
        <v>1110</v>
      </c>
      <c r="C155" s="21" t="s">
        <v>1111</v>
      </c>
    </row>
    <row r="156" spans="1:3" ht="11.25">
      <c r="A156" s="21" t="s">
        <v>776</v>
      </c>
      <c r="B156" s="21" t="s">
        <v>1112</v>
      </c>
      <c r="C156" s="21" t="s">
        <v>1113</v>
      </c>
    </row>
    <row r="157" spans="1:3" ht="11.25">
      <c r="A157" s="21" t="s">
        <v>776</v>
      </c>
      <c r="B157" s="21" t="s">
        <v>1114</v>
      </c>
      <c r="C157" s="21" t="s">
        <v>1115</v>
      </c>
    </row>
    <row r="158" spans="1:3" ht="11.25">
      <c r="A158" s="21" t="s">
        <v>776</v>
      </c>
      <c r="B158" s="21" t="s">
        <v>1116</v>
      </c>
      <c r="C158" s="21" t="s">
        <v>1117</v>
      </c>
    </row>
    <row r="159" spans="1:3" ht="11.25">
      <c r="A159" s="21" t="s">
        <v>776</v>
      </c>
      <c r="B159" s="21" t="s">
        <v>1118</v>
      </c>
      <c r="C159" s="21" t="s">
        <v>1119</v>
      </c>
    </row>
    <row r="160" spans="1:3" ht="11.25">
      <c r="A160" s="21" t="s">
        <v>776</v>
      </c>
      <c r="B160" s="21" t="s">
        <v>776</v>
      </c>
      <c r="C160" s="21" t="s">
        <v>777</v>
      </c>
    </row>
    <row r="161" spans="1:3" ht="11.25">
      <c r="A161" s="21" t="s">
        <v>776</v>
      </c>
      <c r="B161" s="21" t="s">
        <v>776</v>
      </c>
      <c r="C161" s="21" t="s">
        <v>1107</v>
      </c>
    </row>
    <row r="162" spans="1:3" ht="11.25">
      <c r="A162" s="21" t="s">
        <v>783</v>
      </c>
      <c r="B162" s="21" t="s">
        <v>1121</v>
      </c>
      <c r="C162" s="21" t="s">
        <v>1122</v>
      </c>
    </row>
    <row r="163" spans="1:3" ht="11.25">
      <c r="A163" s="21" t="s">
        <v>783</v>
      </c>
      <c r="B163" s="21" t="s">
        <v>1123</v>
      </c>
      <c r="C163" s="21" t="s">
        <v>1124</v>
      </c>
    </row>
    <row r="164" spans="1:3" ht="11.25">
      <c r="A164" s="21" t="s">
        <v>783</v>
      </c>
      <c r="B164" s="21" t="s">
        <v>1125</v>
      </c>
      <c r="C164" s="21" t="s">
        <v>1126</v>
      </c>
    </row>
    <row r="165" spans="1:3" ht="11.25">
      <c r="A165" s="21" t="s">
        <v>783</v>
      </c>
      <c r="B165" s="21" t="s">
        <v>1127</v>
      </c>
      <c r="C165" s="21" t="s">
        <v>1128</v>
      </c>
    </row>
    <row r="166" spans="1:3" ht="11.25">
      <c r="A166" s="21" t="s">
        <v>783</v>
      </c>
      <c r="B166" s="21" t="s">
        <v>785</v>
      </c>
      <c r="C166" s="21" t="s">
        <v>786</v>
      </c>
    </row>
    <row r="167" spans="1:3" ht="11.25">
      <c r="A167" s="21" t="s">
        <v>783</v>
      </c>
      <c r="B167" s="21" t="s">
        <v>1129</v>
      </c>
      <c r="C167" s="21" t="s">
        <v>1130</v>
      </c>
    </row>
    <row r="168" spans="1:3" ht="11.25">
      <c r="A168" s="21" t="s">
        <v>783</v>
      </c>
      <c r="B168" s="21" t="s">
        <v>1131</v>
      </c>
      <c r="C168" s="21" t="s">
        <v>1132</v>
      </c>
    </row>
    <row r="169" spans="1:3" ht="11.25">
      <c r="A169" s="21" t="s">
        <v>783</v>
      </c>
      <c r="B169" s="21" t="s">
        <v>783</v>
      </c>
      <c r="C169" s="21" t="s">
        <v>1133</v>
      </c>
    </row>
    <row r="170" spans="1:3" ht="11.25">
      <c r="A170" s="21" t="s">
        <v>783</v>
      </c>
      <c r="B170" s="21" t="s">
        <v>783</v>
      </c>
      <c r="C170" s="21" t="s">
        <v>1120</v>
      </c>
    </row>
    <row r="171" spans="1:3" ht="11.25">
      <c r="A171" s="21" t="s">
        <v>783</v>
      </c>
      <c r="B171" s="21" t="s">
        <v>783</v>
      </c>
      <c r="C171" s="21" t="s">
        <v>784</v>
      </c>
    </row>
    <row r="172" spans="1:3" ht="11.25">
      <c r="A172" s="21" t="s">
        <v>783</v>
      </c>
      <c r="B172" s="21" t="s">
        <v>1134</v>
      </c>
      <c r="C172" s="21" t="s">
        <v>1135</v>
      </c>
    </row>
    <row r="173" spans="1:3" ht="11.25">
      <c r="A173" s="21" t="s">
        <v>790</v>
      </c>
      <c r="B173" s="21" t="s">
        <v>1136</v>
      </c>
      <c r="C173" s="21" t="s">
        <v>1137</v>
      </c>
    </row>
    <row r="174" spans="1:3" ht="11.25">
      <c r="A174" s="21" t="s">
        <v>790</v>
      </c>
      <c r="B174" s="21" t="s">
        <v>1138</v>
      </c>
      <c r="C174" s="21" t="s">
        <v>1139</v>
      </c>
    </row>
    <row r="175" spans="1:3" ht="11.25">
      <c r="A175" s="21" t="s">
        <v>790</v>
      </c>
      <c r="B175" s="21" t="s">
        <v>792</v>
      </c>
      <c r="C175" s="21" t="s">
        <v>793</v>
      </c>
    </row>
    <row r="176" spans="1:3" ht="11.25">
      <c r="A176" s="21" t="s">
        <v>790</v>
      </c>
      <c r="B176" s="21" t="s">
        <v>1140</v>
      </c>
      <c r="C176" s="21" t="s">
        <v>1141</v>
      </c>
    </row>
    <row r="177" spans="1:3" ht="11.25">
      <c r="A177" s="21" t="s">
        <v>790</v>
      </c>
      <c r="B177" s="21" t="s">
        <v>790</v>
      </c>
      <c r="C177" s="21" t="s">
        <v>1142</v>
      </c>
    </row>
    <row r="178" spans="1:3" ht="11.25">
      <c r="A178" s="21" t="s">
        <v>790</v>
      </c>
      <c r="B178" s="21" t="s">
        <v>790</v>
      </c>
      <c r="C178" s="21" t="s">
        <v>791</v>
      </c>
    </row>
    <row r="179" spans="1:3" ht="11.25">
      <c r="A179" s="21" t="s">
        <v>790</v>
      </c>
      <c r="B179" s="21" t="s">
        <v>790</v>
      </c>
      <c r="C179" s="21" t="s">
        <v>797</v>
      </c>
    </row>
    <row r="180" spans="1:3" ht="11.25">
      <c r="A180" s="21" t="s">
        <v>790</v>
      </c>
      <c r="B180" s="21" t="s">
        <v>798</v>
      </c>
      <c r="C180" s="21" t="s">
        <v>1143</v>
      </c>
    </row>
    <row r="181" spans="1:3" ht="11.25">
      <c r="A181" s="21" t="s">
        <v>790</v>
      </c>
      <c r="B181" s="21" t="s">
        <v>798</v>
      </c>
      <c r="C181" s="21" t="s">
        <v>799</v>
      </c>
    </row>
    <row r="182" spans="1:3" ht="11.25">
      <c r="A182" s="21" t="s">
        <v>790</v>
      </c>
      <c r="B182" s="21" t="s">
        <v>1144</v>
      </c>
      <c r="C182" s="21" t="s">
        <v>1145</v>
      </c>
    </row>
    <row r="183" spans="1:3" ht="11.25">
      <c r="A183" s="21" t="s">
        <v>790</v>
      </c>
      <c r="B183" s="21" t="s">
        <v>1146</v>
      </c>
      <c r="C183" s="21" t="s">
        <v>1147</v>
      </c>
    </row>
    <row r="184" spans="1:3" ht="11.25">
      <c r="A184" s="21" t="s">
        <v>805</v>
      </c>
      <c r="B184" s="21" t="s">
        <v>1148</v>
      </c>
      <c r="C184" s="21" t="s">
        <v>1149</v>
      </c>
    </row>
    <row r="185" spans="1:3" ht="11.25">
      <c r="A185" s="21" t="s">
        <v>805</v>
      </c>
      <c r="B185" s="21" t="s">
        <v>807</v>
      </c>
      <c r="C185" s="21" t="s">
        <v>808</v>
      </c>
    </row>
    <row r="186" spans="1:3" ht="11.25">
      <c r="A186" s="21" t="s">
        <v>805</v>
      </c>
      <c r="B186" s="21" t="s">
        <v>810</v>
      </c>
      <c r="C186" s="21" t="s">
        <v>811</v>
      </c>
    </row>
    <row r="187" spans="1:3" ht="11.25">
      <c r="A187" s="21" t="s">
        <v>805</v>
      </c>
      <c r="B187" s="21" t="s">
        <v>1150</v>
      </c>
      <c r="C187" s="21" t="s">
        <v>1151</v>
      </c>
    </row>
    <row r="188" spans="1:3" ht="11.25">
      <c r="A188" s="21" t="s">
        <v>805</v>
      </c>
      <c r="B188" s="21" t="s">
        <v>805</v>
      </c>
      <c r="C188" s="21" t="s">
        <v>1152</v>
      </c>
    </row>
    <row r="189" spans="1:3" ht="11.25">
      <c r="A189" s="21" t="s">
        <v>805</v>
      </c>
      <c r="B189" s="21" t="s">
        <v>805</v>
      </c>
      <c r="C189" s="21" t="s">
        <v>806</v>
      </c>
    </row>
    <row r="190" spans="1:3" ht="11.25">
      <c r="A190" s="21" t="s">
        <v>805</v>
      </c>
      <c r="B190" s="21" t="s">
        <v>817</v>
      </c>
      <c r="C190" s="21" t="s">
        <v>1153</v>
      </c>
    </row>
    <row r="191" spans="1:3" ht="11.25">
      <c r="A191" s="21" t="s">
        <v>805</v>
      </c>
      <c r="B191" s="21" t="s">
        <v>817</v>
      </c>
      <c r="C191" s="21" t="s">
        <v>818</v>
      </c>
    </row>
    <row r="192" spans="1:3" ht="11.25">
      <c r="A192" s="21" t="s">
        <v>1020</v>
      </c>
      <c r="B192" s="21" t="s">
        <v>1020</v>
      </c>
      <c r="C192" s="21" t="s">
        <v>1154</v>
      </c>
    </row>
    <row r="193" spans="1:3" ht="11.25">
      <c r="A193" s="21" t="s">
        <v>824</v>
      </c>
      <c r="B193" s="21" t="s">
        <v>1155</v>
      </c>
      <c r="C193" s="21" t="s">
        <v>1156</v>
      </c>
    </row>
    <row r="194" spans="1:3" ht="11.25">
      <c r="A194" s="21" t="s">
        <v>824</v>
      </c>
      <c r="B194" s="21" t="s">
        <v>1157</v>
      </c>
      <c r="C194" s="21" t="s">
        <v>1158</v>
      </c>
    </row>
    <row r="195" spans="1:3" ht="11.25">
      <c r="A195" s="21" t="s">
        <v>824</v>
      </c>
      <c r="B195" s="21" t="s">
        <v>1159</v>
      </c>
      <c r="C195" s="21" t="s">
        <v>1160</v>
      </c>
    </row>
    <row r="196" spans="1:3" ht="11.25">
      <c r="A196" s="21" t="s">
        <v>824</v>
      </c>
      <c r="B196" s="21" t="s">
        <v>1161</v>
      </c>
      <c r="C196" s="21" t="s">
        <v>1162</v>
      </c>
    </row>
    <row r="197" spans="1:3" ht="11.25">
      <c r="A197" s="21" t="s">
        <v>824</v>
      </c>
      <c r="B197" s="21" t="s">
        <v>1163</v>
      </c>
      <c r="C197" s="21" t="s">
        <v>1164</v>
      </c>
    </row>
    <row r="198" spans="1:3" ht="11.25">
      <c r="A198" s="21" t="s">
        <v>824</v>
      </c>
      <c r="B198" s="21" t="s">
        <v>1165</v>
      </c>
      <c r="C198" s="21" t="s">
        <v>1166</v>
      </c>
    </row>
    <row r="199" spans="1:3" ht="11.25">
      <c r="A199" s="21" t="s">
        <v>824</v>
      </c>
      <c r="B199" s="21" t="s">
        <v>824</v>
      </c>
      <c r="C199" s="21" t="s">
        <v>825</v>
      </c>
    </row>
    <row r="200" spans="1:3" ht="11.25">
      <c r="A200" s="21" t="s">
        <v>824</v>
      </c>
      <c r="B200" s="21" t="s">
        <v>826</v>
      </c>
      <c r="C200" s="21" t="s">
        <v>827</v>
      </c>
    </row>
    <row r="201" spans="1:3" ht="11.25">
      <c r="A201" s="21" t="s">
        <v>824</v>
      </c>
      <c r="B201" s="21" t="s">
        <v>1167</v>
      </c>
      <c r="C201" s="21" t="s">
        <v>1168</v>
      </c>
    </row>
    <row r="202" spans="1:3" ht="11.25">
      <c r="A202" s="21" t="s">
        <v>834</v>
      </c>
      <c r="B202" s="21" t="s">
        <v>836</v>
      </c>
      <c r="C202" s="21" t="s">
        <v>837</v>
      </c>
    </row>
    <row r="203" spans="1:3" ht="11.25">
      <c r="A203" s="21" t="s">
        <v>834</v>
      </c>
      <c r="B203" s="21" t="s">
        <v>842</v>
      </c>
      <c r="C203" s="21" t="s">
        <v>843</v>
      </c>
    </row>
    <row r="204" spans="1:3" ht="11.25">
      <c r="A204" s="21" t="s">
        <v>834</v>
      </c>
      <c r="B204" s="21" t="s">
        <v>848</v>
      </c>
      <c r="C204" s="21" t="s">
        <v>849</v>
      </c>
    </row>
    <row r="205" spans="1:3" ht="11.25">
      <c r="A205" s="21" t="s">
        <v>834</v>
      </c>
      <c r="B205" s="21" t="s">
        <v>852</v>
      </c>
      <c r="C205" s="21" t="s">
        <v>853</v>
      </c>
    </row>
    <row r="206" spans="1:3" ht="11.25">
      <c r="A206" s="21" t="s">
        <v>834</v>
      </c>
      <c r="B206" s="21" t="s">
        <v>856</v>
      </c>
      <c r="C206" s="21" t="s">
        <v>857</v>
      </c>
    </row>
    <row r="207" spans="1:3" ht="11.25">
      <c r="A207" s="21" t="s">
        <v>834</v>
      </c>
      <c r="B207" s="21" t="s">
        <v>834</v>
      </c>
      <c r="C207" s="21" t="s">
        <v>835</v>
      </c>
    </row>
    <row r="208" spans="1:3" ht="11.25">
      <c r="A208" s="21" t="s">
        <v>834</v>
      </c>
      <c r="B208" s="21" t="s">
        <v>834</v>
      </c>
      <c r="C208" s="21" t="s">
        <v>847</v>
      </c>
    </row>
    <row r="209" spans="1:3" ht="11.25">
      <c r="A209" s="21" t="s">
        <v>834</v>
      </c>
      <c r="B209" s="21" t="s">
        <v>860</v>
      </c>
      <c r="C209" s="21" t="s">
        <v>861</v>
      </c>
    </row>
    <row r="210" spans="1:3" ht="11.25">
      <c r="A210" s="21" t="s">
        <v>834</v>
      </c>
      <c r="B210" s="21" t="s">
        <v>864</v>
      </c>
      <c r="C210" s="21" t="s">
        <v>865</v>
      </c>
    </row>
    <row r="211" spans="1:3" ht="11.25">
      <c r="A211" s="21" t="s">
        <v>868</v>
      </c>
      <c r="B211" s="21" t="s">
        <v>1169</v>
      </c>
      <c r="C211" s="21" t="s">
        <v>1170</v>
      </c>
    </row>
    <row r="212" spans="1:3" ht="11.25">
      <c r="A212" s="21" t="s">
        <v>868</v>
      </c>
      <c r="B212" s="21" t="s">
        <v>870</v>
      </c>
      <c r="C212" s="21" t="s">
        <v>871</v>
      </c>
    </row>
    <row r="213" spans="1:3" ht="11.25">
      <c r="A213" s="21" t="s">
        <v>868</v>
      </c>
      <c r="B213" s="21" t="s">
        <v>687</v>
      </c>
      <c r="C213" s="21" t="s">
        <v>1171</v>
      </c>
    </row>
    <row r="214" spans="1:3" ht="11.25">
      <c r="A214" s="21" t="s">
        <v>868</v>
      </c>
      <c r="B214" s="21" t="s">
        <v>1172</v>
      </c>
      <c r="C214" s="21" t="s">
        <v>1173</v>
      </c>
    </row>
    <row r="215" spans="1:3" ht="11.25">
      <c r="A215" s="21" t="s">
        <v>868</v>
      </c>
      <c r="B215" s="21" t="s">
        <v>868</v>
      </c>
      <c r="C215" s="21" t="s">
        <v>869</v>
      </c>
    </row>
    <row r="216" spans="1:3" ht="11.25">
      <c r="A216" s="21" t="s">
        <v>868</v>
      </c>
      <c r="B216" s="21" t="s">
        <v>868</v>
      </c>
      <c r="C216" s="21" t="s">
        <v>875</v>
      </c>
    </row>
    <row r="217" spans="1:3" ht="11.25">
      <c r="A217" s="21" t="s">
        <v>868</v>
      </c>
      <c r="B217" s="21" t="s">
        <v>876</v>
      </c>
      <c r="C217" s="21" t="s">
        <v>877</v>
      </c>
    </row>
    <row r="218" spans="1:3" ht="11.25">
      <c r="A218" s="21" t="s">
        <v>894</v>
      </c>
      <c r="B218" s="21" t="s">
        <v>894</v>
      </c>
      <c r="C218" s="21" t="s">
        <v>895</v>
      </c>
    </row>
    <row r="219" spans="1:3" ht="11.25">
      <c r="A219" s="21" t="s">
        <v>1174</v>
      </c>
      <c r="B219" s="21" t="s">
        <v>1174</v>
      </c>
      <c r="C219" s="21" t="s">
        <v>1175</v>
      </c>
    </row>
    <row r="220" spans="1:3" ht="11.25">
      <c r="A220" s="21" t="s">
        <v>1176</v>
      </c>
      <c r="B220" s="21" t="s">
        <v>1176</v>
      </c>
      <c r="C220" s="21" t="s">
        <v>1177</v>
      </c>
    </row>
    <row r="221" spans="1:3" ht="11.25">
      <c r="A221" s="21" t="s">
        <v>1178</v>
      </c>
      <c r="B221" s="21" t="s">
        <v>1178</v>
      </c>
      <c r="C221" s="21" t="s">
        <v>973</v>
      </c>
    </row>
    <row r="222" spans="1:3" ht="11.25">
      <c r="A222" s="21" t="s">
        <v>1179</v>
      </c>
      <c r="B222" s="21" t="s">
        <v>1179</v>
      </c>
      <c r="C222" s="21" t="s">
        <v>975</v>
      </c>
    </row>
    <row r="223" spans="1:3" ht="11.25">
      <c r="A223" s="21" t="s">
        <v>1180</v>
      </c>
      <c r="B223" s="21" t="s">
        <v>1050</v>
      </c>
      <c r="C223" s="21" t="s">
        <v>1181</v>
      </c>
    </row>
    <row r="224" spans="1:3" ht="11.25">
      <c r="A224" s="21" t="s">
        <v>1180</v>
      </c>
      <c r="B224" s="21" t="s">
        <v>1180</v>
      </c>
      <c r="C224" s="21" t="s">
        <v>1181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workbookViewId="0" topLeftCell="A1">
      <selection activeCell="K46" sqref="K46"/>
    </sheetView>
  </sheetViews>
  <sheetFormatPr defaultColWidth="9.140625" defaultRowHeight="11.2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98"/>
  <sheetViews>
    <sheetView workbookViewId="0" topLeftCell="A1">
      <selection activeCell="A2" sqref="A2:L304"/>
    </sheetView>
  </sheetViews>
  <sheetFormatPr defaultColWidth="9.140625" defaultRowHeight="11.25"/>
  <sheetData>
    <row r="1" spans="2:8" ht="11.25">
      <c r="B1" t="s">
        <v>422</v>
      </c>
      <c r="C1" t="s">
        <v>546</v>
      </c>
      <c r="D1" t="s">
        <v>423</v>
      </c>
      <c r="E1" t="s">
        <v>424</v>
      </c>
      <c r="F1" t="s">
        <v>508</v>
      </c>
      <c r="G1" t="s">
        <v>545</v>
      </c>
      <c r="H1" t="s">
        <v>425</v>
      </c>
    </row>
    <row r="2" spans="1:8" ht="11.25">
      <c r="A2">
        <v>1</v>
      </c>
      <c r="B2" t="s">
        <v>565</v>
      </c>
      <c r="C2" t="s">
        <v>567</v>
      </c>
      <c r="D2" t="s">
        <v>568</v>
      </c>
      <c r="E2" t="s">
        <v>569</v>
      </c>
      <c r="F2" t="s">
        <v>570</v>
      </c>
      <c r="G2" t="s">
        <v>571</v>
      </c>
      <c r="H2" t="s">
        <v>171</v>
      </c>
    </row>
    <row r="3" spans="1:8" ht="11.25">
      <c r="A3">
        <v>2</v>
      </c>
      <c r="B3" t="s">
        <v>565</v>
      </c>
      <c r="C3" t="s">
        <v>572</v>
      </c>
      <c r="D3" t="s">
        <v>573</v>
      </c>
      <c r="E3" t="s">
        <v>569</v>
      </c>
      <c r="F3" t="s">
        <v>574</v>
      </c>
      <c r="G3" t="s">
        <v>571</v>
      </c>
      <c r="H3" t="s">
        <v>171</v>
      </c>
    </row>
    <row r="4" spans="1:8" ht="11.25">
      <c r="A4">
        <v>3</v>
      </c>
      <c r="B4" t="s">
        <v>565</v>
      </c>
      <c r="C4" t="s">
        <v>576</v>
      </c>
      <c r="D4" t="s">
        <v>577</v>
      </c>
      <c r="E4" t="s">
        <v>578</v>
      </c>
      <c r="F4" t="s">
        <v>579</v>
      </c>
      <c r="G4" t="s">
        <v>571</v>
      </c>
      <c r="H4" t="s">
        <v>171</v>
      </c>
    </row>
    <row r="5" spans="1:8" ht="11.25">
      <c r="A5">
        <v>4</v>
      </c>
      <c r="B5" t="s">
        <v>565</v>
      </c>
      <c r="C5" t="s">
        <v>576</v>
      </c>
      <c r="D5" t="s">
        <v>577</v>
      </c>
      <c r="E5" t="s">
        <v>580</v>
      </c>
      <c r="F5" t="s">
        <v>581</v>
      </c>
      <c r="G5" t="s">
        <v>571</v>
      </c>
      <c r="H5" t="s">
        <v>170</v>
      </c>
    </row>
    <row r="6" spans="1:8" ht="11.25">
      <c r="A6">
        <v>5</v>
      </c>
      <c r="B6" t="s">
        <v>582</v>
      </c>
      <c r="C6" t="s">
        <v>584</v>
      </c>
      <c r="D6" t="s">
        <v>585</v>
      </c>
      <c r="E6" t="s">
        <v>586</v>
      </c>
      <c r="F6" t="s">
        <v>587</v>
      </c>
      <c r="G6" t="s">
        <v>588</v>
      </c>
      <c r="H6" t="s">
        <v>171</v>
      </c>
    </row>
    <row r="7" spans="1:8" ht="11.25">
      <c r="A7">
        <v>6</v>
      </c>
      <c r="B7" t="s">
        <v>589</v>
      </c>
      <c r="C7" t="s">
        <v>591</v>
      </c>
      <c r="D7" t="s">
        <v>592</v>
      </c>
      <c r="E7" t="s">
        <v>593</v>
      </c>
      <c r="F7" t="s">
        <v>594</v>
      </c>
      <c r="G7" t="s">
        <v>595</v>
      </c>
      <c r="H7" t="s">
        <v>171</v>
      </c>
    </row>
    <row r="8" spans="1:8" ht="11.25">
      <c r="A8">
        <v>7</v>
      </c>
      <c r="B8" t="s">
        <v>596</v>
      </c>
      <c r="C8" t="s">
        <v>598</v>
      </c>
      <c r="D8" t="s">
        <v>599</v>
      </c>
      <c r="E8" t="s">
        <v>600</v>
      </c>
      <c r="F8" t="s">
        <v>601</v>
      </c>
      <c r="G8" t="s">
        <v>602</v>
      </c>
      <c r="H8" t="s">
        <v>171</v>
      </c>
    </row>
    <row r="9" spans="1:8" ht="11.25">
      <c r="A9">
        <v>8</v>
      </c>
      <c r="B9" t="s">
        <v>596</v>
      </c>
      <c r="C9" t="s">
        <v>603</v>
      </c>
      <c r="D9" t="s">
        <v>604</v>
      </c>
      <c r="E9" t="s">
        <v>600</v>
      </c>
      <c r="F9" t="s">
        <v>605</v>
      </c>
      <c r="G9" t="s">
        <v>602</v>
      </c>
      <c r="H9" t="s">
        <v>171</v>
      </c>
    </row>
    <row r="10" spans="1:8" ht="11.25">
      <c r="A10">
        <v>9</v>
      </c>
      <c r="B10" t="s">
        <v>606</v>
      </c>
      <c r="C10" t="s">
        <v>608</v>
      </c>
      <c r="D10" t="s">
        <v>609</v>
      </c>
      <c r="E10" t="s">
        <v>610</v>
      </c>
      <c r="F10" t="s">
        <v>611</v>
      </c>
      <c r="G10" t="s">
        <v>612</v>
      </c>
      <c r="H10" t="s">
        <v>171</v>
      </c>
    </row>
    <row r="11" spans="1:8" ht="11.25">
      <c r="A11">
        <v>10</v>
      </c>
      <c r="B11" t="s">
        <v>606</v>
      </c>
      <c r="C11" t="s">
        <v>613</v>
      </c>
      <c r="D11" t="s">
        <v>614</v>
      </c>
      <c r="E11" t="s">
        <v>615</v>
      </c>
      <c r="F11" t="s">
        <v>616</v>
      </c>
      <c r="G11" t="s">
        <v>617</v>
      </c>
      <c r="H11" t="s">
        <v>170</v>
      </c>
    </row>
    <row r="12" spans="1:8" ht="11.25">
      <c r="A12">
        <v>11</v>
      </c>
      <c r="B12" t="s">
        <v>606</v>
      </c>
      <c r="C12" t="s">
        <v>618</v>
      </c>
      <c r="D12" t="s">
        <v>619</v>
      </c>
      <c r="E12" t="s">
        <v>620</v>
      </c>
      <c r="F12" t="s">
        <v>621</v>
      </c>
      <c r="G12" t="s">
        <v>617</v>
      </c>
      <c r="H12" t="s">
        <v>170</v>
      </c>
    </row>
    <row r="13" spans="1:8" ht="11.25">
      <c r="A13">
        <v>12</v>
      </c>
      <c r="B13" t="s">
        <v>622</v>
      </c>
      <c r="C13" t="s">
        <v>624</v>
      </c>
      <c r="D13" t="s">
        <v>625</v>
      </c>
      <c r="E13" t="s">
        <v>626</v>
      </c>
      <c r="F13" t="s">
        <v>627</v>
      </c>
      <c r="G13" t="s">
        <v>628</v>
      </c>
      <c r="H13" t="s">
        <v>171</v>
      </c>
    </row>
    <row r="14" spans="1:8" ht="11.25">
      <c r="A14">
        <v>13</v>
      </c>
      <c r="B14" t="s">
        <v>622</v>
      </c>
      <c r="C14" t="s">
        <v>629</v>
      </c>
      <c r="D14" t="s">
        <v>630</v>
      </c>
      <c r="E14" t="s">
        <v>631</v>
      </c>
      <c r="F14" t="s">
        <v>632</v>
      </c>
      <c r="G14" t="s">
        <v>633</v>
      </c>
      <c r="H14" t="s">
        <v>171</v>
      </c>
    </row>
    <row r="15" spans="1:8" ht="11.25">
      <c r="A15">
        <v>14</v>
      </c>
      <c r="B15" t="s">
        <v>622</v>
      </c>
      <c r="C15" t="s">
        <v>635</v>
      </c>
      <c r="D15" t="s">
        <v>636</v>
      </c>
      <c r="E15" t="s">
        <v>637</v>
      </c>
      <c r="F15" t="s">
        <v>638</v>
      </c>
      <c r="G15" t="s">
        <v>628</v>
      </c>
      <c r="H15" t="s">
        <v>171</v>
      </c>
    </row>
    <row r="16" spans="1:8" ht="11.25">
      <c r="A16">
        <v>15</v>
      </c>
      <c r="B16" t="s">
        <v>639</v>
      </c>
      <c r="C16" t="s">
        <v>641</v>
      </c>
      <c r="D16" t="s">
        <v>642</v>
      </c>
      <c r="E16" t="s">
        <v>643</v>
      </c>
      <c r="F16" t="s">
        <v>644</v>
      </c>
      <c r="G16" t="s">
        <v>645</v>
      </c>
      <c r="H16" t="s">
        <v>171</v>
      </c>
    </row>
    <row r="17" spans="1:8" ht="11.25">
      <c r="A17">
        <v>16</v>
      </c>
      <c r="B17" t="s">
        <v>639</v>
      </c>
      <c r="C17" t="s">
        <v>646</v>
      </c>
      <c r="D17" t="s">
        <v>647</v>
      </c>
      <c r="E17" t="s">
        <v>648</v>
      </c>
      <c r="F17" t="s">
        <v>649</v>
      </c>
      <c r="G17" t="s">
        <v>645</v>
      </c>
      <c r="H17" t="s">
        <v>171</v>
      </c>
    </row>
    <row r="18" spans="1:8" ht="11.25">
      <c r="A18">
        <v>17</v>
      </c>
      <c r="B18" t="s">
        <v>639</v>
      </c>
      <c r="C18" t="s">
        <v>651</v>
      </c>
      <c r="D18" t="s">
        <v>652</v>
      </c>
      <c r="E18" t="s">
        <v>653</v>
      </c>
      <c r="F18" t="s">
        <v>654</v>
      </c>
      <c r="G18" t="s">
        <v>645</v>
      </c>
      <c r="H18" t="s">
        <v>171</v>
      </c>
    </row>
    <row r="19" spans="1:8" ht="11.25">
      <c r="A19">
        <v>18</v>
      </c>
      <c r="B19" t="s">
        <v>655</v>
      </c>
      <c r="C19" t="s">
        <v>657</v>
      </c>
      <c r="D19" t="s">
        <v>658</v>
      </c>
      <c r="E19" t="s">
        <v>659</v>
      </c>
      <c r="F19" t="s">
        <v>660</v>
      </c>
      <c r="G19" t="s">
        <v>661</v>
      </c>
      <c r="H19" t="s">
        <v>171</v>
      </c>
    </row>
    <row r="20" spans="1:8" ht="11.25">
      <c r="A20">
        <v>19</v>
      </c>
      <c r="B20" t="s">
        <v>655</v>
      </c>
      <c r="C20" t="s">
        <v>657</v>
      </c>
      <c r="D20" t="s">
        <v>658</v>
      </c>
      <c r="E20" t="s">
        <v>662</v>
      </c>
      <c r="F20" t="s">
        <v>663</v>
      </c>
      <c r="G20" t="s">
        <v>661</v>
      </c>
      <c r="H20" t="s">
        <v>171</v>
      </c>
    </row>
    <row r="21" spans="1:8" ht="11.25">
      <c r="A21">
        <v>20</v>
      </c>
      <c r="B21" t="s">
        <v>655</v>
      </c>
      <c r="C21" t="s">
        <v>665</v>
      </c>
      <c r="D21" t="s">
        <v>666</v>
      </c>
      <c r="E21" t="s">
        <v>667</v>
      </c>
      <c r="F21" t="s">
        <v>668</v>
      </c>
      <c r="G21" t="s">
        <v>669</v>
      </c>
      <c r="H21" t="s">
        <v>171</v>
      </c>
    </row>
    <row r="22" spans="1:8" ht="11.25">
      <c r="A22">
        <v>21</v>
      </c>
      <c r="B22" t="s">
        <v>655</v>
      </c>
      <c r="C22" t="s">
        <v>665</v>
      </c>
      <c r="D22" t="s">
        <v>666</v>
      </c>
      <c r="E22" t="s">
        <v>670</v>
      </c>
      <c r="F22" t="s">
        <v>671</v>
      </c>
      <c r="G22" t="s">
        <v>661</v>
      </c>
      <c r="H22" t="s">
        <v>171</v>
      </c>
    </row>
    <row r="23" spans="1:8" ht="11.25">
      <c r="A23">
        <v>22</v>
      </c>
      <c r="B23" t="s">
        <v>655</v>
      </c>
      <c r="C23" t="s">
        <v>665</v>
      </c>
      <c r="D23" t="s">
        <v>666</v>
      </c>
      <c r="E23" t="s">
        <v>672</v>
      </c>
      <c r="F23" t="s">
        <v>673</v>
      </c>
      <c r="G23" t="s">
        <v>669</v>
      </c>
      <c r="H23" t="s">
        <v>171</v>
      </c>
    </row>
    <row r="24" spans="1:8" ht="11.25">
      <c r="A24">
        <v>23</v>
      </c>
      <c r="B24" t="s">
        <v>655</v>
      </c>
      <c r="C24" t="s">
        <v>665</v>
      </c>
      <c r="D24" t="s">
        <v>666</v>
      </c>
      <c r="E24" t="s">
        <v>674</v>
      </c>
      <c r="F24" t="s">
        <v>675</v>
      </c>
      <c r="G24" t="s">
        <v>661</v>
      </c>
      <c r="H24" t="s">
        <v>170</v>
      </c>
    </row>
    <row r="25" spans="1:8" ht="11.25">
      <c r="A25">
        <v>24</v>
      </c>
      <c r="B25" t="s">
        <v>655</v>
      </c>
      <c r="C25" t="s">
        <v>676</v>
      </c>
      <c r="D25" t="s">
        <v>677</v>
      </c>
      <c r="E25" t="s">
        <v>678</v>
      </c>
      <c r="F25" t="s">
        <v>679</v>
      </c>
      <c r="G25" t="s">
        <v>661</v>
      </c>
      <c r="H25" t="s">
        <v>171</v>
      </c>
    </row>
    <row r="26" spans="1:8" ht="11.25">
      <c r="A26">
        <v>25</v>
      </c>
      <c r="B26" t="s">
        <v>680</v>
      </c>
      <c r="C26" t="s">
        <v>682</v>
      </c>
      <c r="D26" t="s">
        <v>683</v>
      </c>
      <c r="E26" t="s">
        <v>684</v>
      </c>
      <c r="F26" t="s">
        <v>685</v>
      </c>
      <c r="G26" t="s">
        <v>686</v>
      </c>
      <c r="H26" t="s">
        <v>171</v>
      </c>
    </row>
    <row r="27" spans="1:8" ht="11.25">
      <c r="A27">
        <v>26</v>
      </c>
      <c r="B27" t="s">
        <v>680</v>
      </c>
      <c r="C27" t="s">
        <v>687</v>
      </c>
      <c r="D27" t="s">
        <v>688</v>
      </c>
      <c r="E27" t="s">
        <v>689</v>
      </c>
      <c r="F27" t="s">
        <v>690</v>
      </c>
      <c r="G27" t="s">
        <v>686</v>
      </c>
      <c r="H27" t="s">
        <v>171</v>
      </c>
    </row>
    <row r="28" spans="1:8" ht="11.25">
      <c r="A28">
        <v>27</v>
      </c>
      <c r="B28" t="s">
        <v>691</v>
      </c>
      <c r="C28" t="s">
        <v>693</v>
      </c>
      <c r="D28" t="s">
        <v>694</v>
      </c>
      <c r="E28" t="s">
        <v>695</v>
      </c>
      <c r="F28" t="s">
        <v>696</v>
      </c>
      <c r="G28" t="s">
        <v>697</v>
      </c>
      <c r="H28" t="s">
        <v>171</v>
      </c>
    </row>
    <row r="29" spans="1:8" ht="11.25">
      <c r="A29">
        <v>28</v>
      </c>
      <c r="B29" t="s">
        <v>691</v>
      </c>
      <c r="C29" t="s">
        <v>693</v>
      </c>
      <c r="D29" t="s">
        <v>694</v>
      </c>
      <c r="E29" t="s">
        <v>698</v>
      </c>
      <c r="F29" t="s">
        <v>699</v>
      </c>
      <c r="G29" t="s">
        <v>697</v>
      </c>
      <c r="H29" t="s">
        <v>171</v>
      </c>
    </row>
    <row r="30" spans="1:8" ht="11.25">
      <c r="A30">
        <v>29</v>
      </c>
      <c r="B30" t="s">
        <v>691</v>
      </c>
      <c r="C30" t="s">
        <v>701</v>
      </c>
      <c r="D30" t="s">
        <v>702</v>
      </c>
      <c r="E30" t="s">
        <v>703</v>
      </c>
      <c r="F30" t="s">
        <v>704</v>
      </c>
      <c r="G30" t="s">
        <v>697</v>
      </c>
      <c r="H30" t="s">
        <v>171</v>
      </c>
    </row>
    <row r="31" spans="1:8" ht="11.25">
      <c r="A31">
        <v>30</v>
      </c>
      <c r="B31" t="s">
        <v>691</v>
      </c>
      <c r="C31" t="s">
        <v>705</v>
      </c>
      <c r="D31" t="s">
        <v>706</v>
      </c>
      <c r="E31" t="s">
        <v>707</v>
      </c>
      <c r="F31" t="s">
        <v>708</v>
      </c>
      <c r="G31" t="s">
        <v>697</v>
      </c>
      <c r="H31" t="s">
        <v>171</v>
      </c>
    </row>
    <row r="32" spans="1:8" ht="11.25">
      <c r="A32">
        <v>31</v>
      </c>
      <c r="B32" t="s">
        <v>691</v>
      </c>
      <c r="C32" t="s">
        <v>709</v>
      </c>
      <c r="D32" t="s">
        <v>710</v>
      </c>
      <c r="E32" t="s">
        <v>711</v>
      </c>
      <c r="F32" t="s">
        <v>712</v>
      </c>
      <c r="G32" t="s">
        <v>697</v>
      </c>
      <c r="H32" t="s">
        <v>171</v>
      </c>
    </row>
    <row r="33" spans="1:8" ht="11.25">
      <c r="A33">
        <v>32</v>
      </c>
      <c r="B33" t="s">
        <v>713</v>
      </c>
      <c r="C33" t="s">
        <v>715</v>
      </c>
      <c r="D33" t="s">
        <v>716</v>
      </c>
      <c r="E33" t="s">
        <v>717</v>
      </c>
      <c r="F33" t="s">
        <v>718</v>
      </c>
      <c r="G33" t="s">
        <v>719</v>
      </c>
      <c r="H33" t="s">
        <v>170</v>
      </c>
    </row>
    <row r="34" spans="1:8" ht="11.25">
      <c r="A34">
        <v>33</v>
      </c>
      <c r="B34" t="s">
        <v>713</v>
      </c>
      <c r="C34" t="s">
        <v>720</v>
      </c>
      <c r="D34" t="s">
        <v>721</v>
      </c>
      <c r="E34" t="s">
        <v>722</v>
      </c>
      <c r="F34" t="s">
        <v>723</v>
      </c>
      <c r="G34" t="s">
        <v>719</v>
      </c>
      <c r="H34" t="s">
        <v>171</v>
      </c>
    </row>
    <row r="35" spans="1:8" ht="11.25">
      <c r="A35">
        <v>34</v>
      </c>
      <c r="B35" t="s">
        <v>713</v>
      </c>
      <c r="C35" t="s">
        <v>709</v>
      </c>
      <c r="D35" t="s">
        <v>724</v>
      </c>
      <c r="E35" t="s">
        <v>725</v>
      </c>
      <c r="F35" t="s">
        <v>726</v>
      </c>
      <c r="G35" t="s">
        <v>719</v>
      </c>
      <c r="H35" t="s">
        <v>170</v>
      </c>
    </row>
    <row r="36" spans="1:8" ht="11.25">
      <c r="A36">
        <v>35</v>
      </c>
      <c r="B36" t="s">
        <v>727</v>
      </c>
      <c r="C36" t="s">
        <v>729</v>
      </c>
      <c r="D36" t="s">
        <v>730</v>
      </c>
      <c r="E36" t="s">
        <v>731</v>
      </c>
      <c r="F36" t="s">
        <v>732</v>
      </c>
      <c r="G36" t="s">
        <v>733</v>
      </c>
      <c r="H36" t="s">
        <v>171</v>
      </c>
    </row>
    <row r="37" spans="1:8" ht="11.25">
      <c r="A37">
        <v>36</v>
      </c>
      <c r="B37" t="s">
        <v>727</v>
      </c>
      <c r="C37" t="s">
        <v>734</v>
      </c>
      <c r="D37" t="s">
        <v>735</v>
      </c>
      <c r="E37" t="s">
        <v>736</v>
      </c>
      <c r="F37" t="s">
        <v>737</v>
      </c>
      <c r="G37" t="s">
        <v>733</v>
      </c>
      <c r="H37" t="s">
        <v>171</v>
      </c>
    </row>
    <row r="38" spans="1:8" ht="11.25">
      <c r="A38">
        <v>37</v>
      </c>
      <c r="B38" t="s">
        <v>727</v>
      </c>
      <c r="C38" t="s">
        <v>739</v>
      </c>
      <c r="D38" t="s">
        <v>740</v>
      </c>
      <c r="E38" t="s">
        <v>741</v>
      </c>
      <c r="F38" t="s">
        <v>742</v>
      </c>
      <c r="G38" t="s">
        <v>733</v>
      </c>
      <c r="H38" t="s">
        <v>171</v>
      </c>
    </row>
    <row r="39" spans="1:8" ht="11.25">
      <c r="A39">
        <v>38</v>
      </c>
      <c r="B39" t="s">
        <v>727</v>
      </c>
      <c r="C39" t="s">
        <v>743</v>
      </c>
      <c r="D39" t="s">
        <v>744</v>
      </c>
      <c r="E39" t="s">
        <v>745</v>
      </c>
      <c r="F39" t="s">
        <v>746</v>
      </c>
      <c r="G39" t="s">
        <v>733</v>
      </c>
      <c r="H39" t="s">
        <v>171</v>
      </c>
    </row>
    <row r="40" spans="1:8" ht="11.25">
      <c r="A40">
        <v>39</v>
      </c>
      <c r="B40" t="s">
        <v>747</v>
      </c>
      <c r="C40" t="s">
        <v>749</v>
      </c>
      <c r="D40" t="s">
        <v>750</v>
      </c>
      <c r="E40" t="s">
        <v>751</v>
      </c>
      <c r="F40" t="s">
        <v>752</v>
      </c>
      <c r="G40" t="s">
        <v>753</v>
      </c>
      <c r="H40" t="s">
        <v>171</v>
      </c>
    </row>
    <row r="41" spans="1:8" ht="11.25">
      <c r="A41">
        <v>40</v>
      </c>
      <c r="B41" t="s">
        <v>747</v>
      </c>
      <c r="C41" t="s">
        <v>755</v>
      </c>
      <c r="D41" t="s">
        <v>756</v>
      </c>
      <c r="E41" t="s">
        <v>757</v>
      </c>
      <c r="F41" t="s">
        <v>758</v>
      </c>
      <c r="G41" t="s">
        <v>753</v>
      </c>
      <c r="H41" t="s">
        <v>171</v>
      </c>
    </row>
    <row r="42" spans="1:8" ht="11.25">
      <c r="A42">
        <v>41</v>
      </c>
      <c r="B42" t="s">
        <v>747</v>
      </c>
      <c r="C42" t="s">
        <v>759</v>
      </c>
      <c r="D42" t="s">
        <v>760</v>
      </c>
      <c r="E42" t="s">
        <v>761</v>
      </c>
      <c r="F42" t="s">
        <v>762</v>
      </c>
      <c r="G42" t="s">
        <v>753</v>
      </c>
      <c r="H42" t="s">
        <v>171</v>
      </c>
    </row>
    <row r="43" spans="1:8" ht="11.25">
      <c r="A43">
        <v>42</v>
      </c>
      <c r="B43" t="s">
        <v>747</v>
      </c>
      <c r="C43" t="s">
        <v>763</v>
      </c>
      <c r="D43" t="s">
        <v>764</v>
      </c>
      <c r="E43" t="s">
        <v>765</v>
      </c>
      <c r="F43" t="s">
        <v>766</v>
      </c>
      <c r="G43" t="s">
        <v>753</v>
      </c>
      <c r="H43" t="s">
        <v>171</v>
      </c>
    </row>
    <row r="44" spans="1:8" ht="11.25">
      <c r="A44">
        <v>43</v>
      </c>
      <c r="B44" t="s">
        <v>767</v>
      </c>
      <c r="C44" t="s">
        <v>769</v>
      </c>
      <c r="D44" t="s">
        <v>770</v>
      </c>
      <c r="E44" t="s">
        <v>771</v>
      </c>
      <c r="F44" t="s">
        <v>772</v>
      </c>
      <c r="G44" t="s">
        <v>773</v>
      </c>
      <c r="H44" t="s">
        <v>171</v>
      </c>
    </row>
    <row r="45" spans="1:8" ht="11.25">
      <c r="A45">
        <v>44</v>
      </c>
      <c r="B45" t="s">
        <v>767</v>
      </c>
      <c r="C45" t="s">
        <v>769</v>
      </c>
      <c r="D45" t="s">
        <v>770</v>
      </c>
      <c r="E45" t="s">
        <v>774</v>
      </c>
      <c r="F45" t="s">
        <v>775</v>
      </c>
      <c r="G45" t="s">
        <v>773</v>
      </c>
      <c r="H45" t="s">
        <v>170</v>
      </c>
    </row>
    <row r="46" spans="1:8" ht="11.25">
      <c r="A46">
        <v>45</v>
      </c>
      <c r="B46" t="s">
        <v>776</v>
      </c>
      <c r="C46" t="s">
        <v>778</v>
      </c>
      <c r="D46" t="s">
        <v>779</v>
      </c>
      <c r="E46" t="s">
        <v>780</v>
      </c>
      <c r="F46" t="s">
        <v>781</v>
      </c>
      <c r="G46" t="s">
        <v>782</v>
      </c>
      <c r="H46" t="s">
        <v>171</v>
      </c>
    </row>
    <row r="47" spans="1:8" ht="11.25">
      <c r="A47">
        <v>46</v>
      </c>
      <c r="B47" t="s">
        <v>783</v>
      </c>
      <c r="C47" t="s">
        <v>785</v>
      </c>
      <c r="D47" t="s">
        <v>786</v>
      </c>
      <c r="E47" t="s">
        <v>787</v>
      </c>
      <c r="F47" t="s">
        <v>788</v>
      </c>
      <c r="G47" t="s">
        <v>789</v>
      </c>
      <c r="H47" t="s">
        <v>171</v>
      </c>
    </row>
    <row r="48" spans="1:8" ht="11.25">
      <c r="A48">
        <v>47</v>
      </c>
      <c r="B48" t="s">
        <v>790</v>
      </c>
      <c r="C48" t="s">
        <v>792</v>
      </c>
      <c r="D48" t="s">
        <v>793</v>
      </c>
      <c r="E48" t="s">
        <v>794</v>
      </c>
      <c r="F48" t="s">
        <v>795</v>
      </c>
      <c r="G48" t="s">
        <v>796</v>
      </c>
      <c r="H48" t="s">
        <v>171</v>
      </c>
    </row>
    <row r="49" spans="1:8" ht="11.25">
      <c r="A49">
        <v>48</v>
      </c>
      <c r="B49" t="s">
        <v>790</v>
      </c>
      <c r="C49" t="s">
        <v>798</v>
      </c>
      <c r="D49" t="s">
        <v>799</v>
      </c>
      <c r="E49" t="s">
        <v>800</v>
      </c>
      <c r="F49" t="s">
        <v>801</v>
      </c>
      <c r="G49" t="s">
        <v>802</v>
      </c>
      <c r="H49" t="s">
        <v>171</v>
      </c>
    </row>
    <row r="50" spans="1:8" ht="11.25">
      <c r="A50">
        <v>49</v>
      </c>
      <c r="B50" t="s">
        <v>790</v>
      </c>
      <c r="C50" t="s">
        <v>798</v>
      </c>
      <c r="D50" t="s">
        <v>799</v>
      </c>
      <c r="E50" t="s">
        <v>803</v>
      </c>
      <c r="F50" t="s">
        <v>804</v>
      </c>
      <c r="G50" t="s">
        <v>802</v>
      </c>
      <c r="H50" t="s">
        <v>171</v>
      </c>
    </row>
    <row r="51" spans="1:8" ht="11.25">
      <c r="A51">
        <v>50</v>
      </c>
      <c r="B51" t="s">
        <v>805</v>
      </c>
      <c r="C51" t="s">
        <v>807</v>
      </c>
      <c r="D51" t="s">
        <v>808</v>
      </c>
      <c r="E51" t="s">
        <v>800</v>
      </c>
      <c r="F51" t="s">
        <v>809</v>
      </c>
      <c r="G51" t="s">
        <v>782</v>
      </c>
      <c r="H51" t="s">
        <v>171</v>
      </c>
    </row>
    <row r="52" spans="1:8" ht="11.25">
      <c r="A52">
        <v>51</v>
      </c>
      <c r="B52" t="s">
        <v>805</v>
      </c>
      <c r="C52" t="s">
        <v>810</v>
      </c>
      <c r="D52" t="s">
        <v>811</v>
      </c>
      <c r="E52" t="s">
        <v>812</v>
      </c>
      <c r="F52" t="s">
        <v>813</v>
      </c>
      <c r="G52" t="s">
        <v>814</v>
      </c>
      <c r="H52" t="s">
        <v>171</v>
      </c>
    </row>
    <row r="53" spans="1:8" ht="11.25">
      <c r="A53">
        <v>52</v>
      </c>
      <c r="B53" t="s">
        <v>805</v>
      </c>
      <c r="C53" t="s">
        <v>810</v>
      </c>
      <c r="D53" t="s">
        <v>811</v>
      </c>
      <c r="E53" t="s">
        <v>815</v>
      </c>
      <c r="F53" t="s">
        <v>816</v>
      </c>
      <c r="G53" t="s">
        <v>814</v>
      </c>
      <c r="H53" t="s">
        <v>171</v>
      </c>
    </row>
    <row r="54" spans="1:8" ht="11.25">
      <c r="A54">
        <v>53</v>
      </c>
      <c r="B54" t="s">
        <v>805</v>
      </c>
      <c r="C54" t="s">
        <v>817</v>
      </c>
      <c r="D54" t="s">
        <v>818</v>
      </c>
      <c r="E54" t="s">
        <v>819</v>
      </c>
      <c r="F54" t="s">
        <v>820</v>
      </c>
      <c r="G54" t="s">
        <v>814</v>
      </c>
      <c r="H54" t="s">
        <v>171</v>
      </c>
    </row>
    <row r="55" spans="1:8" ht="11.25">
      <c r="A55">
        <v>54</v>
      </c>
      <c r="B55" t="s">
        <v>805</v>
      </c>
      <c r="C55" t="s">
        <v>817</v>
      </c>
      <c r="D55" t="s">
        <v>818</v>
      </c>
      <c r="E55" t="s">
        <v>821</v>
      </c>
      <c r="F55" t="s">
        <v>822</v>
      </c>
      <c r="G55" t="s">
        <v>823</v>
      </c>
      <c r="H55" t="s">
        <v>171</v>
      </c>
    </row>
    <row r="56" spans="1:8" ht="11.25">
      <c r="A56">
        <v>55</v>
      </c>
      <c r="B56" t="s">
        <v>824</v>
      </c>
      <c r="C56" t="s">
        <v>826</v>
      </c>
      <c r="D56" t="s">
        <v>827</v>
      </c>
      <c r="E56" t="s">
        <v>828</v>
      </c>
      <c r="F56" t="s">
        <v>829</v>
      </c>
      <c r="G56" t="s">
        <v>830</v>
      </c>
      <c r="H56" t="s">
        <v>170</v>
      </c>
    </row>
    <row r="57" spans="1:8" ht="11.25">
      <c r="A57">
        <v>56</v>
      </c>
      <c r="B57" t="s">
        <v>824</v>
      </c>
      <c r="C57" t="s">
        <v>826</v>
      </c>
      <c r="D57" t="s">
        <v>827</v>
      </c>
      <c r="E57" t="s">
        <v>831</v>
      </c>
      <c r="F57" t="s">
        <v>832</v>
      </c>
      <c r="G57" t="s">
        <v>833</v>
      </c>
      <c r="H57" t="s">
        <v>170</v>
      </c>
    </row>
    <row r="58" spans="1:8" ht="11.25">
      <c r="A58">
        <v>57</v>
      </c>
      <c r="B58" t="s">
        <v>834</v>
      </c>
      <c r="C58" t="s">
        <v>836</v>
      </c>
      <c r="D58" t="s">
        <v>837</v>
      </c>
      <c r="E58" t="s">
        <v>838</v>
      </c>
      <c r="F58" t="s">
        <v>839</v>
      </c>
      <c r="G58" t="s">
        <v>823</v>
      </c>
      <c r="H58" t="s">
        <v>171</v>
      </c>
    </row>
    <row r="59" spans="1:8" ht="11.25">
      <c r="A59">
        <v>58</v>
      </c>
      <c r="B59" t="s">
        <v>834</v>
      </c>
      <c r="C59" t="s">
        <v>836</v>
      </c>
      <c r="D59" t="s">
        <v>837</v>
      </c>
      <c r="E59" t="s">
        <v>840</v>
      </c>
      <c r="F59" t="s">
        <v>841</v>
      </c>
      <c r="G59" t="s">
        <v>823</v>
      </c>
      <c r="H59" t="s">
        <v>170</v>
      </c>
    </row>
    <row r="60" spans="1:8" ht="11.25">
      <c r="A60">
        <v>59</v>
      </c>
      <c r="B60" t="s">
        <v>834</v>
      </c>
      <c r="C60" t="s">
        <v>842</v>
      </c>
      <c r="D60" t="s">
        <v>843</v>
      </c>
      <c r="E60" t="s">
        <v>844</v>
      </c>
      <c r="F60" t="s">
        <v>845</v>
      </c>
      <c r="G60" t="s">
        <v>846</v>
      </c>
      <c r="H60" t="s">
        <v>171</v>
      </c>
    </row>
    <row r="61" spans="1:8" ht="11.25">
      <c r="A61">
        <v>60</v>
      </c>
      <c r="B61" t="s">
        <v>834</v>
      </c>
      <c r="C61" t="s">
        <v>848</v>
      </c>
      <c r="D61" t="s">
        <v>849</v>
      </c>
      <c r="E61" t="s">
        <v>850</v>
      </c>
      <c r="F61" t="s">
        <v>851</v>
      </c>
      <c r="G61" t="s">
        <v>823</v>
      </c>
      <c r="H61" t="s">
        <v>171</v>
      </c>
    </row>
    <row r="62" spans="1:8" ht="11.25">
      <c r="A62">
        <v>61</v>
      </c>
      <c r="B62" t="s">
        <v>834</v>
      </c>
      <c r="C62" t="s">
        <v>852</v>
      </c>
      <c r="D62" t="s">
        <v>853</v>
      </c>
      <c r="E62" t="s">
        <v>854</v>
      </c>
      <c r="F62" t="s">
        <v>855</v>
      </c>
      <c r="G62" t="s">
        <v>823</v>
      </c>
      <c r="H62" t="s">
        <v>171</v>
      </c>
    </row>
    <row r="63" spans="1:8" ht="11.25">
      <c r="A63">
        <v>62</v>
      </c>
      <c r="B63" t="s">
        <v>834</v>
      </c>
      <c r="C63" t="s">
        <v>856</v>
      </c>
      <c r="D63" t="s">
        <v>857</v>
      </c>
      <c r="E63" t="s">
        <v>858</v>
      </c>
      <c r="F63" t="s">
        <v>859</v>
      </c>
      <c r="G63" t="s">
        <v>823</v>
      </c>
      <c r="H63" t="s">
        <v>171</v>
      </c>
    </row>
    <row r="64" spans="1:8" ht="11.25">
      <c r="A64">
        <v>63</v>
      </c>
      <c r="B64" t="s">
        <v>834</v>
      </c>
      <c r="C64" t="s">
        <v>860</v>
      </c>
      <c r="D64" t="s">
        <v>861</v>
      </c>
      <c r="E64" t="s">
        <v>862</v>
      </c>
      <c r="F64" t="s">
        <v>863</v>
      </c>
      <c r="G64" t="s">
        <v>823</v>
      </c>
      <c r="H64" t="s">
        <v>171</v>
      </c>
    </row>
    <row r="65" spans="1:8" ht="11.25">
      <c r="A65">
        <v>64</v>
      </c>
      <c r="B65" t="s">
        <v>834</v>
      </c>
      <c r="C65" t="s">
        <v>864</v>
      </c>
      <c r="D65" t="s">
        <v>865</v>
      </c>
      <c r="E65" t="s">
        <v>866</v>
      </c>
      <c r="F65" t="s">
        <v>867</v>
      </c>
      <c r="G65" t="s">
        <v>823</v>
      </c>
      <c r="H65" t="s">
        <v>171</v>
      </c>
    </row>
    <row r="66" spans="1:8" ht="11.25">
      <c r="A66">
        <v>65</v>
      </c>
      <c r="B66" t="s">
        <v>868</v>
      </c>
      <c r="C66" t="s">
        <v>870</v>
      </c>
      <c r="D66" t="s">
        <v>871</v>
      </c>
      <c r="E66" t="s">
        <v>872</v>
      </c>
      <c r="F66" t="s">
        <v>873</v>
      </c>
      <c r="G66" t="s">
        <v>874</v>
      </c>
      <c r="H66" t="s">
        <v>170</v>
      </c>
    </row>
    <row r="67" spans="1:8" ht="11.25">
      <c r="A67">
        <v>66</v>
      </c>
      <c r="B67" t="s">
        <v>868</v>
      </c>
      <c r="C67" t="s">
        <v>876</v>
      </c>
      <c r="D67" t="s">
        <v>877</v>
      </c>
      <c r="E67" t="s">
        <v>878</v>
      </c>
      <c r="F67" t="s">
        <v>879</v>
      </c>
      <c r="G67" t="s">
        <v>880</v>
      </c>
      <c r="H67" t="s">
        <v>171</v>
      </c>
    </row>
    <row r="68" spans="1:8" ht="11.25">
      <c r="A68">
        <v>67</v>
      </c>
      <c r="B68" t="s">
        <v>868</v>
      </c>
      <c r="C68" t="s">
        <v>876</v>
      </c>
      <c r="D68" t="s">
        <v>877</v>
      </c>
      <c r="E68" t="s">
        <v>637</v>
      </c>
      <c r="F68" t="s">
        <v>881</v>
      </c>
      <c r="G68" t="s">
        <v>880</v>
      </c>
      <c r="H68" t="s">
        <v>171</v>
      </c>
    </row>
    <row r="69" spans="1:8" ht="11.25">
      <c r="A69">
        <v>68</v>
      </c>
      <c r="C69" t="s">
        <v>563</v>
      </c>
      <c r="D69" t="s">
        <v>564</v>
      </c>
      <c r="E69" t="s">
        <v>882</v>
      </c>
      <c r="F69" t="s">
        <v>883</v>
      </c>
      <c r="G69" t="s">
        <v>753</v>
      </c>
      <c r="H69" t="s">
        <v>170</v>
      </c>
    </row>
    <row r="70" spans="1:8" ht="11.25">
      <c r="A70">
        <v>69</v>
      </c>
      <c r="C70" t="s">
        <v>884</v>
      </c>
      <c r="D70" t="s">
        <v>885</v>
      </c>
      <c r="E70" t="s">
        <v>886</v>
      </c>
      <c r="F70" t="s">
        <v>887</v>
      </c>
      <c r="G70" t="s">
        <v>888</v>
      </c>
      <c r="H70" t="s">
        <v>171</v>
      </c>
    </row>
    <row r="71" spans="1:8" ht="11.25">
      <c r="A71">
        <v>70</v>
      </c>
      <c r="C71" t="s">
        <v>889</v>
      </c>
      <c r="D71" t="s">
        <v>890</v>
      </c>
      <c r="E71" t="s">
        <v>891</v>
      </c>
      <c r="F71" t="s">
        <v>892</v>
      </c>
      <c r="G71" t="s">
        <v>893</v>
      </c>
      <c r="H71" t="s">
        <v>171</v>
      </c>
    </row>
    <row r="72" spans="1:8" ht="11.25">
      <c r="A72">
        <v>71</v>
      </c>
      <c r="C72" t="s">
        <v>894</v>
      </c>
      <c r="D72" t="s">
        <v>895</v>
      </c>
      <c r="E72" t="s">
        <v>896</v>
      </c>
      <c r="F72" t="s">
        <v>897</v>
      </c>
      <c r="G72" t="s">
        <v>823</v>
      </c>
      <c r="H72" t="s">
        <v>171</v>
      </c>
    </row>
    <row r="73" spans="1:8" ht="11.25">
      <c r="A73">
        <v>72</v>
      </c>
      <c r="E73" t="s">
        <v>898</v>
      </c>
      <c r="F73" t="s">
        <v>899</v>
      </c>
      <c r="G73" t="s">
        <v>823</v>
      </c>
      <c r="H73" t="s">
        <v>171</v>
      </c>
    </row>
    <row r="74" spans="1:8" ht="11.25">
      <c r="A74">
        <v>73</v>
      </c>
      <c r="E74" t="s">
        <v>900</v>
      </c>
      <c r="F74" t="s">
        <v>901</v>
      </c>
      <c r="G74" t="s">
        <v>823</v>
      </c>
      <c r="H74" t="s">
        <v>171</v>
      </c>
    </row>
    <row r="75" spans="1:8" ht="11.25">
      <c r="A75">
        <v>74</v>
      </c>
      <c r="E75" t="s">
        <v>900</v>
      </c>
      <c r="F75" t="s">
        <v>901</v>
      </c>
      <c r="G75" t="s">
        <v>612</v>
      </c>
      <c r="H75" t="s">
        <v>171</v>
      </c>
    </row>
    <row r="76" spans="1:8" ht="11.25">
      <c r="A76">
        <v>75</v>
      </c>
      <c r="E76" t="s">
        <v>593</v>
      </c>
      <c r="F76" t="s">
        <v>594</v>
      </c>
      <c r="G76" t="s">
        <v>902</v>
      </c>
      <c r="H76" t="s">
        <v>171</v>
      </c>
    </row>
    <row r="77" spans="1:8" ht="11.25">
      <c r="A77">
        <v>76</v>
      </c>
      <c r="E77" t="s">
        <v>903</v>
      </c>
      <c r="F77" t="s">
        <v>904</v>
      </c>
      <c r="G77" t="s">
        <v>905</v>
      </c>
      <c r="H77" t="s">
        <v>171</v>
      </c>
    </row>
    <row r="78" spans="1:8" ht="11.25">
      <c r="A78">
        <v>77</v>
      </c>
      <c r="E78" t="s">
        <v>906</v>
      </c>
      <c r="F78" t="s">
        <v>907</v>
      </c>
      <c r="G78" t="s">
        <v>908</v>
      </c>
      <c r="H78" t="s">
        <v>171</v>
      </c>
    </row>
    <row r="79" spans="1:8" ht="11.25">
      <c r="A79">
        <v>78</v>
      </c>
      <c r="E79" t="s">
        <v>909</v>
      </c>
      <c r="F79" t="s">
        <v>910</v>
      </c>
      <c r="G79" t="s">
        <v>888</v>
      </c>
      <c r="H79" t="s">
        <v>171</v>
      </c>
    </row>
    <row r="80" spans="1:8" ht="11.25">
      <c r="A80">
        <v>79</v>
      </c>
      <c r="E80" t="s">
        <v>911</v>
      </c>
      <c r="F80" t="s">
        <v>912</v>
      </c>
      <c r="G80" t="s">
        <v>913</v>
      </c>
      <c r="H80" t="s">
        <v>171</v>
      </c>
    </row>
    <row r="81" spans="1:8" ht="11.25">
      <c r="A81">
        <v>80</v>
      </c>
      <c r="E81" t="s">
        <v>914</v>
      </c>
      <c r="F81" t="s">
        <v>915</v>
      </c>
      <c r="G81" t="s">
        <v>753</v>
      </c>
      <c r="H81" t="s">
        <v>171</v>
      </c>
    </row>
    <row r="82" spans="1:8" ht="11.25">
      <c r="A82">
        <v>81</v>
      </c>
      <c r="E82" t="s">
        <v>916</v>
      </c>
      <c r="F82" t="s">
        <v>917</v>
      </c>
      <c r="G82" t="s">
        <v>888</v>
      </c>
      <c r="H82" t="s">
        <v>171</v>
      </c>
    </row>
    <row r="83" spans="1:8" ht="11.25">
      <c r="A83">
        <v>82</v>
      </c>
      <c r="E83" t="s">
        <v>918</v>
      </c>
      <c r="F83" t="s">
        <v>897</v>
      </c>
      <c r="G83" t="s">
        <v>919</v>
      </c>
      <c r="H83" t="s">
        <v>171</v>
      </c>
    </row>
    <row r="84" spans="1:8" ht="11.25">
      <c r="A84">
        <v>83</v>
      </c>
      <c r="E84" t="s">
        <v>920</v>
      </c>
      <c r="F84" t="s">
        <v>921</v>
      </c>
      <c r="G84" t="s">
        <v>913</v>
      </c>
      <c r="H84" t="s">
        <v>171</v>
      </c>
    </row>
    <row r="85" spans="1:8" ht="11.25">
      <c r="A85">
        <v>84</v>
      </c>
      <c r="E85" t="s">
        <v>922</v>
      </c>
      <c r="F85" t="s">
        <v>923</v>
      </c>
      <c r="G85" t="s">
        <v>924</v>
      </c>
      <c r="H85" t="s">
        <v>170</v>
      </c>
    </row>
    <row r="86" spans="1:8" ht="11.25">
      <c r="A86">
        <v>85</v>
      </c>
      <c r="E86" t="s">
        <v>925</v>
      </c>
      <c r="F86" t="s">
        <v>926</v>
      </c>
      <c r="G86" t="s">
        <v>823</v>
      </c>
      <c r="H86" t="s">
        <v>171</v>
      </c>
    </row>
    <row r="87" spans="1:8" ht="11.25">
      <c r="A87">
        <v>86</v>
      </c>
      <c r="E87" t="s">
        <v>927</v>
      </c>
      <c r="F87" t="s">
        <v>928</v>
      </c>
      <c r="G87" t="s">
        <v>753</v>
      </c>
      <c r="H87" t="s">
        <v>171</v>
      </c>
    </row>
    <row r="88" spans="1:8" ht="11.25">
      <c r="A88">
        <v>87</v>
      </c>
      <c r="E88" t="s">
        <v>929</v>
      </c>
      <c r="F88" t="s">
        <v>930</v>
      </c>
      <c r="G88" t="s">
        <v>913</v>
      </c>
      <c r="H88" t="s">
        <v>170</v>
      </c>
    </row>
    <row r="89" spans="1:8" ht="11.25">
      <c r="A89">
        <v>88</v>
      </c>
      <c r="E89" t="s">
        <v>637</v>
      </c>
      <c r="F89" t="s">
        <v>931</v>
      </c>
      <c r="G89" t="s">
        <v>932</v>
      </c>
      <c r="H89" t="s">
        <v>171</v>
      </c>
    </row>
    <row r="90" spans="1:8" ht="11.25">
      <c r="A90">
        <v>89</v>
      </c>
      <c r="E90" t="s">
        <v>933</v>
      </c>
      <c r="F90" t="s">
        <v>934</v>
      </c>
      <c r="G90" t="s">
        <v>913</v>
      </c>
      <c r="H90" t="s">
        <v>170</v>
      </c>
    </row>
    <row r="91" spans="1:8" ht="11.25">
      <c r="A91">
        <v>90</v>
      </c>
      <c r="E91" t="s">
        <v>935</v>
      </c>
      <c r="F91" t="s">
        <v>936</v>
      </c>
      <c r="G91" t="s">
        <v>937</v>
      </c>
      <c r="H91" t="s">
        <v>170</v>
      </c>
    </row>
    <row r="92" spans="1:8" ht="11.25">
      <c r="A92">
        <v>91</v>
      </c>
      <c r="E92" t="s">
        <v>938</v>
      </c>
      <c r="F92" t="s">
        <v>939</v>
      </c>
      <c r="G92" t="s">
        <v>588</v>
      </c>
      <c r="H92" t="s">
        <v>170</v>
      </c>
    </row>
    <row r="93" spans="1:8" ht="11.25">
      <c r="A93">
        <v>92</v>
      </c>
      <c r="E93" t="s">
        <v>940</v>
      </c>
      <c r="F93" t="s">
        <v>941</v>
      </c>
      <c r="G93" t="s">
        <v>913</v>
      </c>
      <c r="H93" t="s">
        <v>170</v>
      </c>
    </row>
    <row r="94" spans="1:8" ht="11.25">
      <c r="A94">
        <v>93</v>
      </c>
      <c r="E94" t="s">
        <v>942</v>
      </c>
      <c r="F94" t="s">
        <v>943</v>
      </c>
      <c r="G94" t="s">
        <v>944</v>
      </c>
      <c r="H94" t="s">
        <v>171</v>
      </c>
    </row>
    <row r="95" spans="1:8" ht="11.25">
      <c r="A95">
        <v>94</v>
      </c>
      <c r="E95" t="s">
        <v>945</v>
      </c>
      <c r="F95" t="s">
        <v>946</v>
      </c>
      <c r="G95" t="s">
        <v>932</v>
      </c>
      <c r="H95" t="s">
        <v>171</v>
      </c>
    </row>
    <row r="96" spans="1:8" ht="11.25">
      <c r="A96">
        <v>95</v>
      </c>
      <c r="E96" t="s">
        <v>947</v>
      </c>
      <c r="F96" t="s">
        <v>948</v>
      </c>
      <c r="G96" t="s">
        <v>913</v>
      </c>
      <c r="H96" t="s">
        <v>171</v>
      </c>
    </row>
    <row r="97" spans="1:8" ht="11.25">
      <c r="A97">
        <v>96</v>
      </c>
      <c r="E97" t="s">
        <v>949</v>
      </c>
      <c r="F97" t="s">
        <v>950</v>
      </c>
      <c r="G97" t="s">
        <v>913</v>
      </c>
      <c r="H97" t="s">
        <v>170</v>
      </c>
    </row>
    <row r="98" spans="1:8" ht="11.25">
      <c r="A98">
        <v>97</v>
      </c>
      <c r="E98" t="s">
        <v>951</v>
      </c>
      <c r="F98" t="s">
        <v>952</v>
      </c>
      <c r="G98" t="s">
        <v>686</v>
      </c>
      <c r="H98" t="s">
        <v>171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workbookViewId="0" topLeftCell="A1">
      <selection activeCell="E23" sqref="E23"/>
    </sheetView>
  </sheetViews>
  <sheetFormatPr defaultColWidth="9.1406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/>
  <dimension ref="A1:R38"/>
  <sheetViews>
    <sheetView tabSelected="1" view="pageBreakPreview" zoomScaleSheetLayoutView="100" zoomScalePageLayoutView="0" workbookViewId="0" topLeftCell="D1">
      <selection activeCell="H19" sqref="H19"/>
    </sheetView>
  </sheetViews>
  <sheetFormatPr defaultColWidth="9.140625" defaultRowHeight="11.25"/>
  <cols>
    <col min="1" max="1" width="9.140625" style="161" hidden="1" customWidth="1"/>
    <col min="2" max="2" width="15.140625" style="161" hidden="1" customWidth="1"/>
    <col min="3" max="3" width="4.28125" style="2" hidden="1" customWidth="1"/>
    <col min="4" max="4" width="0.2890625" style="2" customWidth="1"/>
    <col min="5" max="5" width="47.57421875" style="2" customWidth="1"/>
    <col min="6" max="6" width="34.8515625" style="2" customWidth="1"/>
    <col min="7" max="7" width="23.421875" style="2" customWidth="1"/>
    <col min="8" max="8" width="28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61" customWidth="1"/>
    <col min="18" max="18" width="9.140625" style="167" customWidth="1"/>
    <col min="19" max="16384" width="9.140625" style="2" customWidth="1"/>
  </cols>
  <sheetData>
    <row r="1" spans="1:2" ht="0.75" customHeight="1">
      <c r="A1" s="161" t="str">
        <f>E6</f>
        <v>Наименование регулирующего органа:</v>
      </c>
      <c r="B1" s="161">
        <v>1</v>
      </c>
    </row>
    <row r="2" spans="4:12" ht="12" customHeight="1" hidden="1">
      <c r="D2" s="8"/>
      <c r="E2" s="9"/>
      <c r="F2" s="9"/>
      <c r="G2" s="9"/>
      <c r="H2" s="9"/>
      <c r="I2" s="9"/>
      <c r="J2" s="225" t="str">
        <f>version</f>
        <v>Версия 5.4</v>
      </c>
      <c r="K2" s="226"/>
      <c r="L2" s="3"/>
    </row>
    <row r="3" spans="4:17" ht="24.75" customHeight="1">
      <c r="D3" s="14"/>
      <c r="E3" s="227" t="s">
        <v>75</v>
      </c>
      <c r="F3" s="228"/>
      <c r="G3" s="228"/>
      <c r="H3" s="228"/>
      <c r="I3" s="229"/>
      <c r="J3" s="10"/>
      <c r="K3" s="11"/>
      <c r="L3" s="3"/>
      <c r="O3" s="161">
        <v>1</v>
      </c>
      <c r="P3" s="161" t="s">
        <v>135</v>
      </c>
      <c r="Q3" s="161" t="str">
        <f>F5</f>
        <v>Приморский край</v>
      </c>
    </row>
    <row r="4" spans="4:17" ht="4.5" customHeight="1" thickBot="1">
      <c r="D4" s="14"/>
      <c r="E4" s="7"/>
      <c r="F4" s="12"/>
      <c r="G4" s="12"/>
      <c r="H4" s="12"/>
      <c r="I4" s="12"/>
      <c r="J4" s="12"/>
      <c r="K4" s="13"/>
      <c r="O4" s="161">
        <v>2</v>
      </c>
      <c r="P4" s="161" t="s">
        <v>134</v>
      </c>
      <c r="Q4" s="161" t="str">
        <f>F8</f>
        <v>IV квартал</v>
      </c>
    </row>
    <row r="5" spans="4:17" ht="16.5" customHeight="1" thickBot="1">
      <c r="D5" s="14"/>
      <c r="E5" s="192" t="s">
        <v>544</v>
      </c>
      <c r="F5" s="234" t="s">
        <v>497</v>
      </c>
      <c r="G5" s="235"/>
      <c r="H5" s="235"/>
      <c r="I5" s="236"/>
      <c r="J5" s="12"/>
      <c r="K5" s="13"/>
      <c r="O5" s="161">
        <v>3</v>
      </c>
      <c r="P5" s="161" t="s">
        <v>133</v>
      </c>
      <c r="Q5" s="161">
        <f>G8</f>
        <v>2010</v>
      </c>
    </row>
    <row r="6" spans="4:17" ht="14.25" customHeight="1" thickBot="1">
      <c r="D6" s="14"/>
      <c r="E6" s="230" t="s">
        <v>141</v>
      </c>
      <c r="F6" s="231"/>
      <c r="G6" s="232" t="s">
        <v>562</v>
      </c>
      <c r="H6" s="232"/>
      <c r="I6" s="233"/>
      <c r="J6" s="12"/>
      <c r="K6" s="13"/>
      <c r="O6" s="161">
        <v>4</v>
      </c>
      <c r="P6" s="161" t="s">
        <v>324</v>
      </c>
      <c r="Q6" s="161" t="str">
        <f>mo_n</f>
        <v>Спасский городской округ</v>
      </c>
    </row>
    <row r="7" spans="1:17" ht="14.25" customHeight="1" thickBot="1">
      <c r="A7" s="161" t="s">
        <v>548</v>
      </c>
      <c r="B7" s="161" t="s">
        <v>141</v>
      </c>
      <c r="D7" s="14"/>
      <c r="E7" s="19"/>
      <c r="F7" s="180" t="s">
        <v>139</v>
      </c>
      <c r="G7" s="180" t="s">
        <v>140</v>
      </c>
      <c r="H7" s="19"/>
      <c r="I7" s="19"/>
      <c r="J7" s="12"/>
      <c r="K7" s="13"/>
      <c r="O7" s="161">
        <v>5</v>
      </c>
      <c r="P7" s="161" t="s">
        <v>325</v>
      </c>
      <c r="Q7" s="161" t="str">
        <f>oktmo_n</f>
        <v>5720000</v>
      </c>
    </row>
    <row r="8" spans="1:18" s="1" customFormat="1" ht="25.5" customHeight="1" thickBot="1">
      <c r="A8" s="162" t="s">
        <v>330</v>
      </c>
      <c r="B8" s="162" t="s">
        <v>143</v>
      </c>
      <c r="D8" s="14"/>
      <c r="E8" s="193" t="s">
        <v>142</v>
      </c>
      <c r="F8" s="182" t="s">
        <v>529</v>
      </c>
      <c r="G8" s="182">
        <v>2010</v>
      </c>
      <c r="H8" s="195" t="s">
        <v>143</v>
      </c>
      <c r="I8" s="181">
        <v>151</v>
      </c>
      <c r="J8" s="12"/>
      <c r="K8" s="13"/>
      <c r="O8" s="161">
        <v>6</v>
      </c>
      <c r="P8" s="161" t="s">
        <v>326</v>
      </c>
      <c r="Q8" s="162" t="str">
        <f>org_n</f>
        <v>МУП РЭУ-2 микрорайона им. С. Лазо</v>
      </c>
      <c r="R8" s="168"/>
    </row>
    <row r="9" spans="4:17" ht="25.5" customHeight="1" thickBot="1">
      <c r="D9" s="14"/>
      <c r="E9" s="193" t="s">
        <v>426</v>
      </c>
      <c r="F9" s="181" t="s">
        <v>1074</v>
      </c>
      <c r="G9" s="246"/>
      <c r="H9" s="247"/>
      <c r="I9" s="19"/>
      <c r="J9" s="12"/>
      <c r="K9" s="13"/>
      <c r="O9" s="161">
        <v>7</v>
      </c>
      <c r="P9" s="161" t="s">
        <v>327</v>
      </c>
      <c r="Q9" s="161" t="str">
        <f>inn</f>
        <v>2510001679</v>
      </c>
    </row>
    <row r="10" spans="4:17" ht="27" customHeight="1" thickBot="1">
      <c r="D10" s="14"/>
      <c r="E10" s="194" t="s">
        <v>549</v>
      </c>
      <c r="F10" s="184" t="s">
        <v>1074</v>
      </c>
      <c r="G10" s="196" t="s">
        <v>547</v>
      </c>
      <c r="H10" s="30" t="s">
        <v>564</v>
      </c>
      <c r="I10" s="12"/>
      <c r="J10" s="12"/>
      <c r="K10" s="13"/>
      <c r="O10" s="161">
        <v>8</v>
      </c>
      <c r="P10" s="162" t="s">
        <v>328</v>
      </c>
      <c r="Q10" s="161" t="str">
        <f>kpp</f>
        <v>251001001</v>
      </c>
    </row>
    <row r="11" spans="4:17" ht="12.75">
      <c r="D11" s="14"/>
      <c r="E11" s="240" t="s">
        <v>550</v>
      </c>
      <c r="F11" s="241"/>
      <c r="G11" s="241"/>
      <c r="H11" s="242"/>
      <c r="I11" s="12"/>
      <c r="J11" s="12"/>
      <c r="K11" s="13"/>
      <c r="O11" s="161">
        <v>9</v>
      </c>
      <c r="P11" s="161" t="s">
        <v>329</v>
      </c>
      <c r="Q11" s="163" t="str">
        <f>org_n&amp;"_INN:"&amp;inn&amp;"_KPP:"&amp;kpp</f>
        <v>МУП РЭУ-2 микрорайона им. С. Лазо_INN:2510001679_KPP:251001001</v>
      </c>
    </row>
    <row r="12" spans="4:17" ht="19.5" customHeight="1">
      <c r="D12" s="14"/>
      <c r="E12" s="197" t="s">
        <v>506</v>
      </c>
      <c r="F12" s="198" t="s">
        <v>507</v>
      </c>
      <c r="G12" s="199" t="s">
        <v>508</v>
      </c>
      <c r="H12" s="200" t="s">
        <v>545</v>
      </c>
      <c r="I12" s="12"/>
      <c r="J12" s="12"/>
      <c r="K12" s="13"/>
      <c r="O12" s="161">
        <v>10</v>
      </c>
      <c r="P12" s="161" t="s">
        <v>136</v>
      </c>
      <c r="Q12" s="161" t="str">
        <f>vprod</f>
        <v>Транспортировка и распределение воды</v>
      </c>
    </row>
    <row r="13" spans="1:17" ht="27" customHeight="1" thickBot="1">
      <c r="A13" s="161" t="s">
        <v>331</v>
      </c>
      <c r="B13" s="161" t="s">
        <v>506</v>
      </c>
      <c r="D13" s="14"/>
      <c r="E13" s="20" t="s">
        <v>138</v>
      </c>
      <c r="F13" s="189" t="s">
        <v>914</v>
      </c>
      <c r="G13" s="190" t="s">
        <v>915</v>
      </c>
      <c r="H13" s="191" t="s">
        <v>753</v>
      </c>
      <c r="I13" s="12"/>
      <c r="J13" s="12"/>
      <c r="K13" s="13"/>
      <c r="O13" s="161">
        <v>11</v>
      </c>
      <c r="P13" s="161" t="s">
        <v>1</v>
      </c>
      <c r="Q13" s="161">
        <f>fil</f>
        <v>0</v>
      </c>
    </row>
    <row r="14" spans="4:11" ht="26.25" thickBot="1">
      <c r="D14" s="14"/>
      <c r="E14" s="201" t="s">
        <v>509</v>
      </c>
      <c r="F14" s="183"/>
      <c r="G14" s="202" t="s">
        <v>510</v>
      </c>
      <c r="H14" s="200" t="s">
        <v>511</v>
      </c>
      <c r="I14" s="12"/>
      <c r="J14" s="12"/>
      <c r="K14" s="13"/>
    </row>
    <row r="15" spans="1:11" ht="21" customHeight="1" thickBot="1">
      <c r="A15" s="161" t="s">
        <v>333</v>
      </c>
      <c r="B15" s="161" t="s">
        <v>334</v>
      </c>
      <c r="D15" s="14"/>
      <c r="E15" s="214" t="s">
        <v>73</v>
      </c>
      <c r="F15" s="215"/>
      <c r="G15" s="22" t="s">
        <v>953</v>
      </c>
      <c r="H15" s="188"/>
      <c r="I15" s="12"/>
      <c r="J15" s="12"/>
      <c r="K15" s="13"/>
    </row>
    <row r="16" spans="4:11" ht="5.25" customHeight="1" thickBot="1">
      <c r="D16" s="14"/>
      <c r="E16" s="12"/>
      <c r="F16" s="12"/>
      <c r="G16" s="12"/>
      <c r="H16" s="12"/>
      <c r="I16" s="12"/>
      <c r="J16" s="12"/>
      <c r="K16" s="13"/>
    </row>
    <row r="17" spans="1:11" ht="13.5" customHeight="1" thickBot="1">
      <c r="A17" s="161" t="s">
        <v>335</v>
      </c>
      <c r="B17" s="161" t="str">
        <f>E17</f>
        <v>Организация оказывает услуги более, чем в одном муниципальном образовании:</v>
      </c>
      <c r="D17" s="14"/>
      <c r="E17" s="218" t="s">
        <v>90</v>
      </c>
      <c r="F17" s="218"/>
      <c r="G17" s="177" t="s">
        <v>953</v>
      </c>
      <c r="H17" s="12"/>
      <c r="I17" s="12"/>
      <c r="J17" s="12"/>
      <c r="K17" s="13"/>
    </row>
    <row r="18" spans="4:11" ht="13.5" customHeight="1" thickBot="1">
      <c r="D18" s="14"/>
      <c r="E18" s="218" t="s">
        <v>93</v>
      </c>
      <c r="F18" s="218"/>
      <c r="G18" s="177" t="s">
        <v>954</v>
      </c>
      <c r="H18" s="12"/>
      <c r="I18" s="12"/>
      <c r="J18" s="12"/>
      <c r="K18" s="13"/>
    </row>
    <row r="19" spans="1:11" ht="13.5" customHeight="1">
      <c r="A19" s="161" t="s">
        <v>82</v>
      </c>
      <c r="B19" s="161" t="s">
        <v>83</v>
      </c>
      <c r="D19" s="14"/>
      <c r="E19" s="248" t="s">
        <v>91</v>
      </c>
      <c r="F19" s="248"/>
      <c r="G19" s="175" t="s">
        <v>534</v>
      </c>
      <c r="H19" s="12"/>
      <c r="I19" s="12"/>
      <c r="J19" s="12"/>
      <c r="K19" s="13"/>
    </row>
    <row r="20" spans="1:11" ht="12.75" customHeight="1" thickBot="1">
      <c r="A20" s="161" t="s">
        <v>332</v>
      </c>
      <c r="B20" s="161" t="s">
        <v>81</v>
      </c>
      <c r="D20" s="14"/>
      <c r="E20" s="219" t="s">
        <v>92</v>
      </c>
      <c r="F20" s="219"/>
      <c r="G20" s="176" t="s">
        <v>505</v>
      </c>
      <c r="H20" s="12"/>
      <c r="I20" s="12"/>
      <c r="J20" s="12"/>
      <c r="K20" s="13"/>
    </row>
    <row r="21" spans="1:11" ht="15" customHeight="1" thickBot="1">
      <c r="A21" s="161" t="s">
        <v>336</v>
      </c>
      <c r="B21" s="161" t="str">
        <f>E21</f>
        <v>Почтовый адрес:</v>
      </c>
      <c r="D21" s="14"/>
      <c r="E21" s="220" t="s">
        <v>551</v>
      </c>
      <c r="F21" s="221"/>
      <c r="G21" s="237" t="s">
        <v>953</v>
      </c>
      <c r="H21" s="238"/>
      <c r="I21" s="239"/>
      <c r="J21" s="156"/>
      <c r="K21" s="13"/>
    </row>
    <row r="22" spans="1:11" ht="12.75" customHeight="1">
      <c r="A22" s="161" t="s">
        <v>337</v>
      </c>
      <c r="B22" s="161" t="str">
        <f>E22&amp;" "&amp;F22</f>
        <v>Ответственный сотрудник от уполномоченного органа регулирования субъекта РФ: Фамилия Имя Отчество</v>
      </c>
      <c r="D22" s="14"/>
      <c r="E22" s="207" t="s">
        <v>118</v>
      </c>
      <c r="F22" s="203" t="s">
        <v>513</v>
      </c>
      <c r="G22" s="222" t="s">
        <v>953</v>
      </c>
      <c r="H22" s="223"/>
      <c r="I22" s="224"/>
      <c r="J22" s="157"/>
      <c r="K22" s="13"/>
    </row>
    <row r="23" spans="1:11" ht="12.75" customHeight="1">
      <c r="A23" s="161" t="s">
        <v>338</v>
      </c>
      <c r="B23" s="161" t="str">
        <f>E22&amp;" "&amp;F23</f>
        <v>Ответственный сотрудник от уполномоченного органа регулирования субъекта РФ: Должность</v>
      </c>
      <c r="D23" s="14"/>
      <c r="E23" s="216"/>
      <c r="F23" s="204" t="s">
        <v>514</v>
      </c>
      <c r="G23" s="222" t="s">
        <v>953</v>
      </c>
      <c r="H23" s="223"/>
      <c r="I23" s="224"/>
      <c r="J23" s="157"/>
      <c r="K23" s="13"/>
    </row>
    <row r="24" spans="1:11" ht="13.5" customHeight="1">
      <c r="A24" s="161" t="s">
        <v>339</v>
      </c>
      <c r="B24" s="161" t="str">
        <f>E22&amp;" "&amp;F24</f>
        <v>Ответственный сотрудник от уполномоченного органа регулирования субъекта РФ: (код) телефон</v>
      </c>
      <c r="D24" s="14"/>
      <c r="E24" s="216"/>
      <c r="F24" s="204" t="s">
        <v>515</v>
      </c>
      <c r="G24" s="222" t="s">
        <v>953</v>
      </c>
      <c r="H24" s="223"/>
      <c r="I24" s="224"/>
      <c r="J24" s="157"/>
      <c r="K24" s="13"/>
    </row>
    <row r="25" spans="1:11" ht="14.25" customHeight="1" thickBot="1">
      <c r="A25" s="161" t="s">
        <v>340</v>
      </c>
      <c r="B25" s="161" t="str">
        <f>E22&amp;" "&amp;F25</f>
        <v>Ответственный сотрудник от уполномоченного органа регулирования субъекта РФ: e-mail:</v>
      </c>
      <c r="D25" s="14"/>
      <c r="E25" s="217"/>
      <c r="F25" s="205" t="s">
        <v>535</v>
      </c>
      <c r="G25" s="243" t="s">
        <v>953</v>
      </c>
      <c r="H25" s="244"/>
      <c r="I25" s="245"/>
      <c r="J25" s="157"/>
      <c r="K25" s="13"/>
    </row>
    <row r="26" spans="4:11" ht="9" customHeight="1" thickBot="1">
      <c r="D26" s="14"/>
      <c r="E26" s="18"/>
      <c r="F26" s="18"/>
      <c r="G26" s="25"/>
      <c r="H26" s="25"/>
      <c r="I26" s="25"/>
      <c r="J26" s="25"/>
      <c r="K26" s="13"/>
    </row>
    <row r="27" spans="1:11" ht="12.75" customHeight="1" thickBot="1">
      <c r="A27" s="161" t="s">
        <v>341</v>
      </c>
      <c r="B27" s="161" t="str">
        <f>E27</f>
        <v>Почтовый адрес:</v>
      </c>
      <c r="D27" s="14"/>
      <c r="E27" s="220" t="s">
        <v>551</v>
      </c>
      <c r="F27" s="221"/>
      <c r="G27" s="237" t="s">
        <v>1236</v>
      </c>
      <c r="H27" s="238"/>
      <c r="I27" s="239"/>
      <c r="J27" s="156"/>
      <c r="K27" s="13"/>
    </row>
    <row r="28" spans="1:11" ht="12.75" customHeight="1">
      <c r="A28" s="161" t="s">
        <v>342</v>
      </c>
      <c r="B28" s="161" t="str">
        <f>E28&amp;" "&amp;F28</f>
        <v>Ответственный сотрудник от органа регулирования муниципального образования: Фамилия Имя Отчество</v>
      </c>
      <c r="D28" s="14"/>
      <c r="E28" s="207" t="s">
        <v>119</v>
      </c>
      <c r="F28" s="203" t="s">
        <v>513</v>
      </c>
      <c r="G28" s="222" t="s">
        <v>1237</v>
      </c>
      <c r="H28" s="223"/>
      <c r="I28" s="224"/>
      <c r="J28" s="157"/>
      <c r="K28" s="13"/>
    </row>
    <row r="29" spans="1:11" ht="12.75" customHeight="1">
      <c r="A29" s="161" t="s">
        <v>343</v>
      </c>
      <c r="B29" s="161" t="str">
        <f>E28&amp;" "&amp;F29</f>
        <v>Ответственный сотрудник от органа регулирования муниципального образования: Должность</v>
      </c>
      <c r="D29" s="14"/>
      <c r="E29" s="216"/>
      <c r="F29" s="204" t="s">
        <v>514</v>
      </c>
      <c r="G29" s="222" t="s">
        <v>1238</v>
      </c>
      <c r="H29" s="223"/>
      <c r="I29" s="224"/>
      <c r="J29" s="157"/>
      <c r="K29" s="13"/>
    </row>
    <row r="30" spans="1:11" ht="12.75" customHeight="1">
      <c r="A30" s="161" t="s">
        <v>344</v>
      </c>
      <c r="B30" s="161" t="str">
        <f>E28&amp;" "&amp;F30</f>
        <v>Ответственный сотрудник от органа регулирования муниципального образования: (код) телефон</v>
      </c>
      <c r="D30" s="14"/>
      <c r="E30" s="216"/>
      <c r="F30" s="204" t="s">
        <v>515</v>
      </c>
      <c r="G30" s="222" t="s">
        <v>1239</v>
      </c>
      <c r="H30" s="223"/>
      <c r="I30" s="224"/>
      <c r="J30" s="157"/>
      <c r="K30" s="13"/>
    </row>
    <row r="31" spans="1:11" ht="12.75" customHeight="1" thickBot="1">
      <c r="A31" s="161" t="s">
        <v>345</v>
      </c>
      <c r="B31" s="161" t="str">
        <f>E28&amp;" "&amp;F31</f>
        <v>Ответственный сотрудник от органа регулирования муниципального образования: e-mail:</v>
      </c>
      <c r="D31" s="14"/>
      <c r="E31" s="217"/>
      <c r="F31" s="205" t="s">
        <v>535</v>
      </c>
      <c r="G31" s="243" t="s">
        <v>1240</v>
      </c>
      <c r="H31" s="244"/>
      <c r="I31" s="245"/>
      <c r="J31" s="157"/>
      <c r="K31" s="13"/>
    </row>
    <row r="32" spans="4:11" ht="13.5" thickBot="1">
      <c r="D32" s="14"/>
      <c r="E32" s="12"/>
      <c r="F32" s="12"/>
      <c r="G32" s="12"/>
      <c r="H32" s="12"/>
      <c r="I32" s="12"/>
      <c r="J32" s="12"/>
      <c r="K32" s="13"/>
    </row>
    <row r="33" spans="1:11" ht="12.75" customHeight="1" thickBot="1">
      <c r="A33" s="161" t="s">
        <v>346</v>
      </c>
      <c r="B33" s="161" t="str">
        <f>E33</f>
        <v>Почтовый адрес:</v>
      </c>
      <c r="D33" s="14"/>
      <c r="E33" s="220" t="s">
        <v>551</v>
      </c>
      <c r="F33" s="221"/>
      <c r="G33" s="237" t="s">
        <v>1234</v>
      </c>
      <c r="H33" s="238"/>
      <c r="I33" s="239"/>
      <c r="J33" s="156"/>
      <c r="K33" s="13"/>
    </row>
    <row r="34" spans="1:11" ht="12.75" customHeight="1">
      <c r="A34" s="161" t="s">
        <v>262</v>
      </c>
      <c r="B34" s="161" t="str">
        <f>E34&amp;" "&amp;F34</f>
        <v>Ответственный за предоставление информации (от регулируемой организации): Фамилия Имя Отчество</v>
      </c>
      <c r="D34" s="14"/>
      <c r="E34" s="207" t="s">
        <v>536</v>
      </c>
      <c r="F34" s="203" t="s">
        <v>513</v>
      </c>
      <c r="G34" s="222" t="s">
        <v>1235</v>
      </c>
      <c r="H34" s="223"/>
      <c r="I34" s="224"/>
      <c r="J34" s="157"/>
      <c r="K34" s="13"/>
    </row>
    <row r="35" spans="1:11" ht="12" customHeight="1">
      <c r="A35" s="161" t="s">
        <v>263</v>
      </c>
      <c r="B35" s="161" t="str">
        <f>E34&amp;" "&amp;F35</f>
        <v>Ответственный за предоставление информации (от регулируемой организации): Должность</v>
      </c>
      <c r="D35" s="14"/>
      <c r="E35" s="216"/>
      <c r="F35" s="204" t="s">
        <v>514</v>
      </c>
      <c r="G35" s="222" t="s">
        <v>1231</v>
      </c>
      <c r="H35" s="223"/>
      <c r="I35" s="224"/>
      <c r="J35" s="157"/>
      <c r="K35" s="13"/>
    </row>
    <row r="36" spans="1:11" ht="11.25" customHeight="1">
      <c r="A36" s="161" t="s">
        <v>264</v>
      </c>
      <c r="B36" s="161" t="str">
        <f>E34&amp;" "&amp;F36</f>
        <v>Ответственный за предоставление информации (от регулируемой организации): (код) телефон</v>
      </c>
      <c r="D36" s="14"/>
      <c r="E36" s="216"/>
      <c r="F36" s="204" t="s">
        <v>515</v>
      </c>
      <c r="G36" s="222" t="s">
        <v>1232</v>
      </c>
      <c r="H36" s="223"/>
      <c r="I36" s="224"/>
      <c r="J36" s="157"/>
      <c r="K36" s="13"/>
    </row>
    <row r="37" spans="1:11" ht="12.75" customHeight="1" thickBot="1">
      <c r="A37" s="161" t="s">
        <v>265</v>
      </c>
      <c r="B37" s="161" t="str">
        <f>E34&amp;" "&amp;F37</f>
        <v>Ответственный за предоставление информации (от регулируемой организации): e-mail:</v>
      </c>
      <c r="D37" s="14"/>
      <c r="E37" s="217"/>
      <c r="F37" s="205" t="s">
        <v>535</v>
      </c>
      <c r="G37" s="243" t="s">
        <v>1233</v>
      </c>
      <c r="H37" s="244"/>
      <c r="I37" s="245"/>
      <c r="J37" s="157"/>
      <c r="K37" s="13"/>
    </row>
    <row r="38" spans="4:11" ht="12.75">
      <c r="D38" s="16"/>
      <c r="E38" s="17"/>
      <c r="F38" s="17"/>
      <c r="G38" s="17"/>
      <c r="H38" s="17"/>
      <c r="I38" s="17"/>
      <c r="J38" s="17"/>
      <c r="K38" s="15"/>
    </row>
  </sheetData>
  <sheetProtection password="FA9C" sheet="1" objects="1" scenarios="1" formatColumns="0" formatRows="0"/>
  <protectedRanges>
    <protectedRange sqref="E13" name="Диапазон1"/>
  </protectedRanges>
  <mergeCells count="33">
    <mergeCell ref="G9:H9"/>
    <mergeCell ref="E34:E37"/>
    <mergeCell ref="G34:I34"/>
    <mergeCell ref="G35:I35"/>
    <mergeCell ref="G36:I36"/>
    <mergeCell ref="G37:I37"/>
    <mergeCell ref="G29:I29"/>
    <mergeCell ref="G27:I27"/>
    <mergeCell ref="E19:F19"/>
    <mergeCell ref="G33:I33"/>
    <mergeCell ref="E33:F33"/>
    <mergeCell ref="G31:I31"/>
    <mergeCell ref="G25:I25"/>
    <mergeCell ref="G28:I28"/>
    <mergeCell ref="E27:F27"/>
    <mergeCell ref="E28:E31"/>
    <mergeCell ref="G30:I30"/>
    <mergeCell ref="G24:I24"/>
    <mergeCell ref="G23:I23"/>
    <mergeCell ref="J2:K2"/>
    <mergeCell ref="E3:I3"/>
    <mergeCell ref="E6:F6"/>
    <mergeCell ref="G6:I6"/>
    <mergeCell ref="F5:I5"/>
    <mergeCell ref="G22:I22"/>
    <mergeCell ref="G21:I21"/>
    <mergeCell ref="E11:H11"/>
    <mergeCell ref="E15:F15"/>
    <mergeCell ref="E22:E25"/>
    <mergeCell ref="E17:F17"/>
    <mergeCell ref="E20:F20"/>
    <mergeCell ref="E18:F18"/>
    <mergeCell ref="E21:F21"/>
  </mergeCells>
  <dataValidations count="14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 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G18">
      <formula1>"Питьевая,Техническая"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MO_LIST_33</formula1>
    </dataValidation>
  </dataValidations>
  <printOptions horizontalCentered="1"/>
  <pageMargins left="0.38" right="0.4" top="0.24000000000000002" bottom="0.24000000000000002" header="0.24000000000000002" footer="0.2400000000000000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/>
  <dimension ref="A1:Q91"/>
  <sheetViews>
    <sheetView view="pageBreakPreview" zoomScaleSheetLayoutView="100" zoomScalePageLayoutView="0" workbookViewId="0" topLeftCell="D14">
      <selection activeCell="F103" sqref="F103"/>
    </sheetView>
  </sheetViews>
  <sheetFormatPr defaultColWidth="8.7109375" defaultRowHeight="11.25"/>
  <cols>
    <col min="1" max="1" width="9.421875" style="61" hidden="1" customWidth="1"/>
    <col min="2" max="2" width="12.8515625" style="59" hidden="1" customWidth="1"/>
    <col min="3" max="3" width="5.421875" style="64" hidden="1" customWidth="1"/>
    <col min="4" max="4" width="7.421875" style="63" customWidth="1"/>
    <col min="5" max="5" width="116.7109375" style="64" customWidth="1"/>
    <col min="6" max="6" width="33.7109375" style="66" customWidth="1"/>
    <col min="7" max="7" width="11.00390625" style="64" customWidth="1"/>
    <col min="8" max="8" width="6.00390625" style="61" customWidth="1"/>
    <col min="9" max="9" width="8.7109375" style="59" customWidth="1"/>
    <col min="10" max="14" width="8.7109375" style="64" customWidth="1"/>
    <col min="15" max="17" width="8.7109375" style="59" customWidth="1"/>
    <col min="18" max="16384" width="8.7109375" style="64" customWidth="1"/>
  </cols>
  <sheetData>
    <row r="1" spans="1:7" ht="56.25" hidden="1">
      <c r="A1" s="58" t="str">
        <f>Справочники!E6</f>
        <v>Наименование регулирующего органа:</v>
      </c>
      <c r="B1" s="93" t="str">
        <f>mo_n</f>
        <v>Спасский городской округ</v>
      </c>
      <c r="C1" s="59"/>
      <c r="D1" s="60"/>
      <c r="E1" s="59"/>
      <c r="F1" s="94"/>
      <c r="G1" s="94"/>
    </row>
    <row r="2" spans="1:7" ht="11.25" hidden="1">
      <c r="A2" s="58"/>
      <c r="B2" s="93" t="str">
        <f>oktmo_n</f>
        <v>5720000</v>
      </c>
      <c r="C2" s="59"/>
      <c r="D2" s="60"/>
      <c r="E2" s="59"/>
      <c r="F2" s="94"/>
      <c r="G2" s="94"/>
    </row>
    <row r="3" spans="1:17" ht="25.5" hidden="1">
      <c r="A3" s="58" t="str">
        <f>Справочники!F8</f>
        <v>IV квартал</v>
      </c>
      <c r="C3" s="59"/>
      <c r="D3" s="60"/>
      <c r="E3" s="59"/>
      <c r="F3" s="94"/>
      <c r="G3" s="94"/>
      <c r="O3" s="161">
        <v>1</v>
      </c>
      <c r="P3" s="161" t="s">
        <v>135</v>
      </c>
      <c r="Q3" s="161" t="str">
        <f>Справочники!F5</f>
        <v>Приморский край</v>
      </c>
    </row>
    <row r="4" spans="1:17" ht="25.5" hidden="1">
      <c r="A4" s="58">
        <f>Справочники!G8</f>
        <v>2010</v>
      </c>
      <c r="C4" s="59"/>
      <c r="D4" s="60"/>
      <c r="E4" s="59"/>
      <c r="F4" s="94"/>
      <c r="G4" s="94"/>
      <c r="O4" s="161">
        <v>2</v>
      </c>
      <c r="P4" s="161" t="s">
        <v>134</v>
      </c>
      <c r="Q4" s="161" t="str">
        <f>Справочники!F8</f>
        <v>IV квартал</v>
      </c>
    </row>
    <row r="5" spans="1:17" ht="56.25" hidden="1">
      <c r="A5" s="58" t="str">
        <f>org_n</f>
        <v>МУП РЭУ-2 микрорайона им. С. Лазо</v>
      </c>
      <c r="B5" s="59">
        <f>fil</f>
        <v>0</v>
      </c>
      <c r="C5" s="59"/>
      <c r="D5" s="60"/>
      <c r="E5" s="59"/>
      <c r="F5" s="94"/>
      <c r="G5" s="94"/>
      <c r="O5" s="161">
        <v>3</v>
      </c>
      <c r="P5" s="161" t="s">
        <v>133</v>
      </c>
      <c r="Q5" s="161">
        <f>Справочники!G8</f>
        <v>2010</v>
      </c>
    </row>
    <row r="6" spans="1:17" ht="38.25" hidden="1">
      <c r="A6" s="58" t="str">
        <f>inn</f>
        <v>2510001679</v>
      </c>
      <c r="B6" s="59" t="str">
        <f>kpp</f>
        <v>251001001</v>
      </c>
      <c r="C6" s="59"/>
      <c r="D6" s="60"/>
      <c r="E6" s="59"/>
      <c r="F6" s="95"/>
      <c r="G6" s="95"/>
      <c r="O6" s="161">
        <v>4</v>
      </c>
      <c r="P6" s="161" t="s">
        <v>324</v>
      </c>
      <c r="Q6" s="161" t="str">
        <f>mo_n</f>
        <v>Спасский городской округ</v>
      </c>
    </row>
    <row r="7" spans="1:17" ht="12.75" hidden="1">
      <c r="A7" s="58"/>
      <c r="C7" s="62"/>
      <c r="F7" s="249" t="s">
        <v>144</v>
      </c>
      <c r="G7" s="250"/>
      <c r="O7" s="161">
        <v>5</v>
      </c>
      <c r="P7" s="161" t="s">
        <v>325</v>
      </c>
      <c r="Q7" s="161" t="str">
        <f>oktmo_n</f>
        <v>5720000</v>
      </c>
    </row>
    <row r="8" spans="1:17" ht="51" customHeight="1" hidden="1">
      <c r="A8" s="58"/>
      <c r="C8" s="62"/>
      <c r="F8" s="251"/>
      <c r="G8" s="252"/>
      <c r="O8" s="161">
        <v>6</v>
      </c>
      <c r="P8" s="161" t="s">
        <v>326</v>
      </c>
      <c r="Q8" s="162" t="str">
        <f>org_n</f>
        <v>МУП РЭУ-2 микрорайона им. С. Лазо</v>
      </c>
    </row>
    <row r="9" spans="1:17" ht="25.5" hidden="1">
      <c r="A9" s="58"/>
      <c r="C9" s="62"/>
      <c r="F9" s="251"/>
      <c r="G9" s="252"/>
      <c r="O9" s="161">
        <v>7</v>
      </c>
      <c r="P9" s="161" t="s">
        <v>327</v>
      </c>
      <c r="Q9" s="161" t="str">
        <f>inn</f>
        <v>2510001679</v>
      </c>
    </row>
    <row r="10" spans="6:17" ht="12" customHeight="1" hidden="1">
      <c r="F10" s="251"/>
      <c r="G10" s="252"/>
      <c r="O10" s="161">
        <v>8</v>
      </c>
      <c r="P10" s="162" t="s">
        <v>328</v>
      </c>
      <c r="Q10" s="161" t="str">
        <f>kpp</f>
        <v>251001001</v>
      </c>
    </row>
    <row r="11" spans="6:17" ht="12" customHeight="1" hidden="1">
      <c r="F11" s="253"/>
      <c r="G11" s="254"/>
      <c r="O11" s="161">
        <v>9</v>
      </c>
      <c r="P11" s="161" t="s">
        <v>329</v>
      </c>
      <c r="Q11" s="163" t="str">
        <f>org_n&amp;"_INN:"&amp;inn&amp;"_KPP:"&amp;kpp</f>
        <v>МУП РЭУ-2 микрорайона им. С. Лазо_INN:2510001679_KPP:251001001</v>
      </c>
    </row>
    <row r="12" spans="15:17" ht="12" customHeight="1" hidden="1">
      <c r="O12" s="161">
        <v>10</v>
      </c>
      <c r="P12" s="161" t="s">
        <v>136</v>
      </c>
      <c r="Q12" s="161" t="str">
        <f>vprod</f>
        <v>Транспортировка и распределение воды</v>
      </c>
    </row>
    <row r="13" spans="3:17" ht="12.75" hidden="1">
      <c r="C13" s="67"/>
      <c r="D13" s="68"/>
      <c r="E13" s="69"/>
      <c r="F13" s="70"/>
      <c r="G13" s="71"/>
      <c r="O13" s="161">
        <v>11</v>
      </c>
      <c r="P13" s="161" t="s">
        <v>1</v>
      </c>
      <c r="Q13" s="161">
        <f>fil</f>
        <v>0</v>
      </c>
    </row>
    <row r="14" spans="3:7" ht="14.25" customHeight="1">
      <c r="C14" s="72"/>
      <c r="D14" s="259" t="str">
        <f>"Отчетные данные о выполнении производственной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водоснабжения за IV квартал 2010 года</v>
      </c>
      <c r="E14" s="260"/>
      <c r="F14" s="261"/>
      <c r="G14" s="73"/>
    </row>
    <row r="15" spans="3:7" ht="12.75" customHeight="1">
      <c r="C15" s="72"/>
      <c r="D15" s="262" t="str">
        <f>"Муниципальное образование: "&amp;IF(B1="","",B1)</f>
        <v>Муниципальное образование: Спасский городской округ</v>
      </c>
      <c r="E15" s="263"/>
      <c r="F15" s="264"/>
      <c r="G15" s="73"/>
    </row>
    <row r="16" spans="3:7" ht="12.75" customHeight="1">
      <c r="C16" s="72"/>
      <c r="D16" s="256" t="str">
        <f>"Название организации: "&amp;IF(B5=0,A5,A5&amp;" ("&amp;B5&amp;")")</f>
        <v>Название организации: МУП РЭУ-2 микрорайона им. С. Лазо</v>
      </c>
      <c r="E16" s="257"/>
      <c r="F16" s="258"/>
      <c r="G16" s="73"/>
    </row>
    <row r="17" spans="3:7" ht="8.25" customHeight="1" thickBot="1">
      <c r="C17" s="72"/>
      <c r="D17" s="74"/>
      <c r="E17" s="34"/>
      <c r="F17" s="75"/>
      <c r="G17" s="73"/>
    </row>
    <row r="18" spans="3:7" ht="10.5" customHeight="1">
      <c r="C18" s="72"/>
      <c r="D18" s="35" t="s">
        <v>145</v>
      </c>
      <c r="E18" s="76" t="s">
        <v>146</v>
      </c>
      <c r="F18" s="36" t="s">
        <v>147</v>
      </c>
      <c r="G18" s="73"/>
    </row>
    <row r="19" spans="3:7" ht="13.5" customHeight="1" thickBot="1">
      <c r="C19" s="72"/>
      <c r="D19" s="119">
        <v>1</v>
      </c>
      <c r="E19" s="128">
        <v>2</v>
      </c>
      <c r="F19" s="120">
        <v>3</v>
      </c>
      <c r="G19" s="73"/>
    </row>
    <row r="20" spans="3:7" ht="13.5" customHeight="1" thickTop="1">
      <c r="C20" s="72"/>
      <c r="D20" s="268" t="s">
        <v>406</v>
      </c>
      <c r="E20" s="269"/>
      <c r="F20" s="270"/>
      <c r="G20" s="73"/>
    </row>
    <row r="21" spans="1:7" ht="14.25" customHeight="1">
      <c r="A21" s="61" t="s">
        <v>266</v>
      </c>
      <c r="B21" s="164" t="str">
        <f>$D$20&amp;" "&amp;E21</f>
        <v>1.1.Обеспечение объемов производства товаров (оказания услуг) Объем производства товаров и услуг (тыс.куб. м)</v>
      </c>
      <c r="C21" s="160">
        <v>1</v>
      </c>
      <c r="D21" s="55" t="s">
        <v>148</v>
      </c>
      <c r="E21" s="78" t="s">
        <v>418</v>
      </c>
      <c r="F21" s="105" t="s">
        <v>953</v>
      </c>
      <c r="G21" s="73"/>
    </row>
    <row r="22" spans="1:7" ht="14.25" customHeight="1">
      <c r="A22" s="61" t="s">
        <v>267</v>
      </c>
      <c r="B22" s="164" t="str">
        <f aca="true" t="shared" si="0" ref="B22:B40">$D$20&amp;" "&amp;E22</f>
        <v>1.1.Обеспечение объемов производства товаров (оказания услуг) Объем воды, отпущенной всем потребителям (тыс.куб.м)</v>
      </c>
      <c r="C22" s="160">
        <v>1</v>
      </c>
      <c r="D22" s="272" t="s">
        <v>149</v>
      </c>
      <c r="E22" s="83" t="s">
        <v>150</v>
      </c>
      <c r="F22" s="85">
        <f>SUM(F23:F26)</f>
        <v>124.1</v>
      </c>
      <c r="G22" s="73"/>
    </row>
    <row r="23" spans="1:7" ht="14.25" customHeight="1">
      <c r="A23" s="61" t="s">
        <v>268</v>
      </c>
      <c r="B23" s="164" t="str">
        <f t="shared" si="0"/>
        <v>1.1.Обеспечение объемов производства товаров (оказания услуг)    в т.ч.    - населению</v>
      </c>
      <c r="C23" s="160">
        <v>1</v>
      </c>
      <c r="D23" s="273"/>
      <c r="E23" s="81" t="s">
        <v>132</v>
      </c>
      <c r="F23" s="105">
        <v>105.8</v>
      </c>
      <c r="G23" s="73"/>
    </row>
    <row r="24" spans="1:7" ht="14.25" customHeight="1">
      <c r="A24" s="61" t="s">
        <v>269</v>
      </c>
      <c r="B24" s="164" t="str">
        <f t="shared" si="0"/>
        <v>1.1.Обеспечение объемов производства товаров (оказания услуг)                - бюджетным организациям</v>
      </c>
      <c r="C24" s="160">
        <v>1</v>
      </c>
      <c r="D24" s="273"/>
      <c r="E24" s="81" t="s">
        <v>2</v>
      </c>
      <c r="F24" s="105">
        <v>11.3</v>
      </c>
      <c r="G24" s="73"/>
    </row>
    <row r="25" spans="1:7" ht="14.25" customHeight="1">
      <c r="A25" s="61" t="s">
        <v>270</v>
      </c>
      <c r="B25" s="164" t="str">
        <f t="shared" si="0"/>
        <v>1.1.Обеспечение объемов производства товаров (оказания услуг)                - прочим потребителям</v>
      </c>
      <c r="C25" s="160">
        <v>1</v>
      </c>
      <c r="D25" s="273"/>
      <c r="E25" s="81" t="s">
        <v>3</v>
      </c>
      <c r="F25" s="105">
        <v>7</v>
      </c>
      <c r="G25" s="73"/>
    </row>
    <row r="26" spans="1:7" ht="14.25" customHeight="1">
      <c r="A26" s="61" t="s">
        <v>94</v>
      </c>
      <c r="B26" s="164" t="str">
        <f>$D$20&amp;" "&amp;E26</f>
        <v>1.1.Обеспечение объемов производства товаров (оказания услуг) Справочно: отпуск воды "технического качества", не прошедшую очистку (по всем группам потребителей)</v>
      </c>
      <c r="C26" s="160">
        <v>1</v>
      </c>
      <c r="D26" s="274"/>
      <c r="E26" s="174" t="s">
        <v>251</v>
      </c>
      <c r="F26" s="105">
        <v>0</v>
      </c>
      <c r="G26" s="73"/>
    </row>
    <row r="27" spans="1:7" ht="14.25" customHeight="1">
      <c r="A27" s="61" t="s">
        <v>271</v>
      </c>
      <c r="B27" s="164" t="str">
        <f t="shared" si="0"/>
        <v>1.1.Обеспечение объемов производства товаров (оказания услуг)    Объем потерь (тыс.куб.м)</v>
      </c>
      <c r="C27" s="160">
        <v>1</v>
      </c>
      <c r="D27" s="272" t="s">
        <v>4</v>
      </c>
      <c r="E27" s="81" t="s">
        <v>5</v>
      </c>
      <c r="F27" s="85">
        <f>F28-F22</f>
        <v>88.80000000000001</v>
      </c>
      <c r="G27" s="73"/>
    </row>
    <row r="28" spans="1:7" ht="14.25" customHeight="1">
      <c r="A28" s="61" t="s">
        <v>272</v>
      </c>
      <c r="B28" s="164" t="str">
        <f t="shared" si="0"/>
        <v>1.1.Обеспечение объемов производства товаров (оказания услуг)    Объем отпуска в сеть (тыс.куб.м)</v>
      </c>
      <c r="C28" s="160">
        <v>1</v>
      </c>
      <c r="D28" s="273"/>
      <c r="E28" s="81" t="s">
        <v>6</v>
      </c>
      <c r="F28" s="105">
        <v>212.9</v>
      </c>
      <c r="G28" s="73"/>
    </row>
    <row r="29" spans="1:7" ht="14.25" customHeight="1">
      <c r="A29" s="61" t="s">
        <v>273</v>
      </c>
      <c r="B29" s="164" t="str">
        <f t="shared" si="0"/>
        <v>1.1.Обеспечение объемов производства товаров (оказания услуг) Уровень потерь (%)</v>
      </c>
      <c r="C29" s="160">
        <v>1</v>
      </c>
      <c r="D29" s="273"/>
      <c r="E29" s="83" t="s">
        <v>7</v>
      </c>
      <c r="F29" s="84">
        <f>IF(F28=0,0,F27/F28)</f>
        <v>0.4170972287458901</v>
      </c>
      <c r="G29" s="73"/>
    </row>
    <row r="30" spans="1:7" ht="14.25" customHeight="1">
      <c r="A30" s="61" t="s">
        <v>259</v>
      </c>
      <c r="B30" s="164" t="str">
        <f>$D$20&amp;" расходы на собственные технологические нужды системы водоснабжения (тыс. куб. м)"</f>
        <v>1.1.Обеспечение объемов производства товаров (оказания услуг) расходы на собственные технологические нужды системы водоснабжения (тыс. куб. м)</v>
      </c>
      <c r="C30" s="160">
        <v>1</v>
      </c>
      <c r="D30" s="273"/>
      <c r="E30" s="169" t="s">
        <v>174</v>
      </c>
      <c r="F30" s="105">
        <v>0</v>
      </c>
      <c r="G30" s="73"/>
    </row>
    <row r="31" spans="1:7" ht="14.25" customHeight="1">
      <c r="A31" s="61" t="s">
        <v>260</v>
      </c>
      <c r="B31" s="164" t="str">
        <f>$D$20&amp;" расходы воды на хозяйственно-бытовые нужды (тыс.куб.м)"</f>
        <v>1.1.Обеспечение объемов производства товаров (оказания услуг) расходы воды на хозяйственно-бытовые нужды (тыс.куб.м)</v>
      </c>
      <c r="C31" s="160">
        <v>1</v>
      </c>
      <c r="D31" s="274"/>
      <c r="E31" s="169" t="s">
        <v>319</v>
      </c>
      <c r="F31" s="105">
        <v>3.3</v>
      </c>
      <c r="G31" s="73"/>
    </row>
    <row r="32" spans="1:7" ht="14.25" customHeight="1">
      <c r="A32" s="61" t="s">
        <v>274</v>
      </c>
      <c r="B32" s="164" t="str">
        <f t="shared" si="0"/>
        <v>1.1.Обеспечение объемов производства товаров (оказания услуг)    Протяженность сетей (всех видов в однотрубном представлении), (км)</v>
      </c>
      <c r="C32" s="160">
        <v>1</v>
      </c>
      <c r="D32" s="255" t="s">
        <v>8</v>
      </c>
      <c r="E32" s="81" t="s">
        <v>347</v>
      </c>
      <c r="F32" s="105">
        <v>11.2</v>
      </c>
      <c r="G32" s="73"/>
    </row>
    <row r="33" spans="1:7" ht="14.25" customHeight="1">
      <c r="A33" s="61" t="s">
        <v>275</v>
      </c>
      <c r="B33" s="164" t="str">
        <f t="shared" si="0"/>
        <v>1.1.Обеспечение объемов производства товаров (оказания услуг)    Справочно:         диаметр от 50мм до 250мм, (км)</v>
      </c>
      <c r="C33" s="160">
        <v>1</v>
      </c>
      <c r="D33" s="255"/>
      <c r="E33" s="80" t="s">
        <v>117</v>
      </c>
      <c r="F33" s="105">
        <v>0</v>
      </c>
      <c r="G33" s="73"/>
    </row>
    <row r="34" spans="1:7" ht="14.25" customHeight="1">
      <c r="A34" s="61" t="s">
        <v>276</v>
      </c>
      <c r="B34" s="164" t="str">
        <f t="shared" si="0"/>
        <v>1.1.Обеспечение объемов производства товаров (оказания услуг)                             диаметр от 250мм до 500мм, (км)</v>
      </c>
      <c r="C34" s="160">
        <v>1</v>
      </c>
      <c r="D34" s="255"/>
      <c r="E34" s="80" t="s">
        <v>88</v>
      </c>
      <c r="F34" s="105">
        <v>0</v>
      </c>
      <c r="G34" s="73"/>
    </row>
    <row r="35" spans="1:7" ht="14.25" customHeight="1">
      <c r="A35" s="61" t="s">
        <v>277</v>
      </c>
      <c r="B35" s="164" t="str">
        <f t="shared" si="0"/>
        <v>1.1.Обеспечение объемов производства товаров (оказания услуг)                             диаметр от 500мм до 1000мм, (км)</v>
      </c>
      <c r="C35" s="160">
        <v>1</v>
      </c>
      <c r="D35" s="255"/>
      <c r="E35" s="80" t="s">
        <v>89</v>
      </c>
      <c r="F35" s="105">
        <v>0</v>
      </c>
      <c r="G35" s="73"/>
    </row>
    <row r="36" spans="1:7" ht="14.25" customHeight="1">
      <c r="A36" s="61" t="s">
        <v>278</v>
      </c>
      <c r="B36" s="164" t="str">
        <f t="shared" si="0"/>
        <v>1.1.Обеспечение объемов производства товаров (оказания услуг)                             диаметр от 1000мм, (км)</v>
      </c>
      <c r="C36" s="160">
        <v>1</v>
      </c>
      <c r="D36" s="255"/>
      <c r="E36" s="80" t="s">
        <v>9</v>
      </c>
      <c r="F36" s="105">
        <v>0</v>
      </c>
      <c r="G36" s="73"/>
    </row>
    <row r="37" spans="1:7" ht="14.25" customHeight="1">
      <c r="A37" s="61" t="s">
        <v>261</v>
      </c>
      <c r="B37" s="164" t="str">
        <f>$D$20&amp;" количество колодцев/автономных водоразборных колонок (для нецентрализованного водоснабжения)"</f>
        <v>1.1.Обеспечение объемов производства товаров (оказания услуг) количество колодцев/автономных водоразборных колонок (для нецентрализованного водоснабжения)</v>
      </c>
      <c r="C37" s="160">
        <v>1</v>
      </c>
      <c r="D37" s="255"/>
      <c r="E37" s="172" t="s">
        <v>435</v>
      </c>
      <c r="F37" s="104">
        <v>0</v>
      </c>
      <c r="G37" s="73"/>
    </row>
    <row r="38" spans="1:7" ht="14.25" customHeight="1">
      <c r="A38" s="61" t="s">
        <v>279</v>
      </c>
      <c r="B38" s="164" t="str">
        <f t="shared" si="0"/>
        <v>1.1.Обеспечение объемов производства товаров (оказания услуг) Коэффициент потерь (куб. м/км)</v>
      </c>
      <c r="C38" s="160">
        <v>1</v>
      </c>
      <c r="D38" s="255"/>
      <c r="E38" s="83" t="s">
        <v>10</v>
      </c>
      <c r="F38" s="85">
        <f>IF(F32=0,0,F27/F32*1000)</f>
        <v>7928.571428571429</v>
      </c>
      <c r="G38" s="73"/>
    </row>
    <row r="39" spans="1:7" ht="14.25" customHeight="1">
      <c r="A39" s="61" t="s">
        <v>280</v>
      </c>
      <c r="B39" s="164" t="str">
        <f t="shared" si="0"/>
        <v>1.1.Обеспечение объемов производства товаров (оказания услуг) Удельное водопотребление (куб.м/чел)</v>
      </c>
      <c r="C39" s="160">
        <v>1</v>
      </c>
      <c r="D39" s="255" t="s">
        <v>11</v>
      </c>
      <c r="E39" s="83" t="s">
        <v>12</v>
      </c>
      <c r="F39" s="85">
        <f>IF(F40=0,0,F23/F40*1000)</f>
        <v>20.839078195784914</v>
      </c>
      <c r="G39" s="73"/>
    </row>
    <row r="40" spans="1:7" ht="14.25" customHeight="1">
      <c r="A40" s="61" t="s">
        <v>281</v>
      </c>
      <c r="B40" s="164" t="str">
        <f t="shared" si="0"/>
        <v>1.1.Обеспечение объемов производства товаров (оказания услуг)    Численность населения, пользующихся услугами данной организации (чел.)</v>
      </c>
      <c r="C40" s="160">
        <v>1</v>
      </c>
      <c r="D40" s="255"/>
      <c r="E40" s="81" t="s">
        <v>13</v>
      </c>
      <c r="F40" s="104">
        <v>5077</v>
      </c>
      <c r="G40" s="73"/>
    </row>
    <row r="41" spans="3:7" ht="12.75" customHeight="1">
      <c r="C41" s="160">
        <v>1</v>
      </c>
      <c r="D41" s="265" t="s">
        <v>407</v>
      </c>
      <c r="E41" s="266"/>
      <c r="F41" s="267"/>
      <c r="G41" s="73"/>
    </row>
    <row r="42" spans="1:8" ht="14.25" customHeight="1">
      <c r="A42" s="61" t="s">
        <v>282</v>
      </c>
      <c r="B42" s="164" t="str">
        <f>$D$41&amp;" "&amp;E42</f>
        <v>1.2.Качество производимых товаров (оказываемых услуг) Наличие контроля качества товаров и услуг (%)</v>
      </c>
      <c r="C42" s="160">
        <v>1</v>
      </c>
      <c r="D42" s="255" t="s">
        <v>14</v>
      </c>
      <c r="E42" s="78" t="s">
        <v>15</v>
      </c>
      <c r="F42" s="84">
        <f>IF((H42*(IF(F49=0,0,F44/F49)))+(H42*(IF(F50=0,0,F45/F50)))+(H42*(IF(F51=0,0,F46/F51)))+(H42*(IF(F52=0,0,F47/F52)))&gt;100%,100%,(H42*(IF(F49=0,0,F44/F49)))+(H42*(IF(F50=0,0,F45/F50)))+(H42*(IF(F51=0,0,F46/F51)))+(H42*(IF(F52=0,0,F47/F52))))</f>
        <v>1</v>
      </c>
      <c r="G42" s="73"/>
      <c r="H42" s="61">
        <f>IF(SUM(H44:H47)&gt;0,1/SUM(H44:H47),0)</f>
        <v>1</v>
      </c>
    </row>
    <row r="43" spans="1:7" ht="21.75" customHeight="1">
      <c r="A43" s="61" t="s">
        <v>177</v>
      </c>
      <c r="B43" s="164" t="str">
        <f aca="true" t="shared" si="1" ref="B43:B60">$D$41&amp;" "&amp;E43</f>
        <v>1.2.Качество производимых товаров (оказываемых услуг)    Фактическое количество произведенных анализов проб на системах коммунальной инфраструктуры                               водоснабжения (ед.), в том числе:</v>
      </c>
      <c r="C43" s="160">
        <v>1</v>
      </c>
      <c r="D43" s="255"/>
      <c r="E43" s="80" t="s">
        <v>120</v>
      </c>
      <c r="F43" s="89"/>
      <c r="G43" s="73"/>
    </row>
    <row r="44" spans="1:8" ht="14.25" customHeight="1">
      <c r="A44" s="61" t="s">
        <v>178</v>
      </c>
      <c r="B44" s="164" t="str">
        <f t="shared" si="1"/>
        <v>1.2.Качество производимых товаров (оказываемых услуг)     -в местах водозабора (ед.)</v>
      </c>
      <c r="C44" s="160">
        <v>1</v>
      </c>
      <c r="D44" s="255"/>
      <c r="E44" s="80" t="s">
        <v>16</v>
      </c>
      <c r="F44" s="104">
        <v>0</v>
      </c>
      <c r="G44" s="73"/>
      <c r="H44" s="61">
        <f>IF(F44=0,0,1)</f>
        <v>0</v>
      </c>
    </row>
    <row r="45" spans="1:8" ht="14.25" customHeight="1">
      <c r="A45" s="61" t="s">
        <v>179</v>
      </c>
      <c r="B45" s="164" t="str">
        <f t="shared" si="1"/>
        <v>1.2.Качество производимых товаров (оказываемых услуг)     -перед поступлением в распределительную сеть (ед.)</v>
      </c>
      <c r="C45" s="160">
        <v>1</v>
      </c>
      <c r="D45" s="255"/>
      <c r="E45" s="80" t="s">
        <v>17</v>
      </c>
      <c r="F45" s="104">
        <v>0</v>
      </c>
      <c r="G45" s="73"/>
      <c r="H45" s="61">
        <f>IF(F45=0,0,1)</f>
        <v>0</v>
      </c>
    </row>
    <row r="46" spans="1:8" ht="14.25" customHeight="1">
      <c r="A46" s="61" t="s">
        <v>180</v>
      </c>
      <c r="B46" s="164" t="str">
        <f t="shared" si="1"/>
        <v>1.2.Качество производимых товаров (оказываемых услуг)     -в точках водоразбора наружной сети (ед.)</v>
      </c>
      <c r="C46" s="160">
        <v>1</v>
      </c>
      <c r="D46" s="255"/>
      <c r="E46" s="80" t="s">
        <v>18</v>
      </c>
      <c r="F46" s="104">
        <v>9</v>
      </c>
      <c r="G46" s="73"/>
      <c r="H46" s="61">
        <f>IF(F46=0,0,1)</f>
        <v>1</v>
      </c>
    </row>
    <row r="47" spans="1:8" ht="11.25" customHeight="1">
      <c r="A47" s="61" t="s">
        <v>181</v>
      </c>
      <c r="B47" s="164" t="str">
        <f t="shared" si="1"/>
        <v>1.2.Качество производимых товаров (оказываемых услуг)     -в точках водоразбора внутренней сети (ед.)</v>
      </c>
      <c r="C47" s="160">
        <v>1</v>
      </c>
      <c r="D47" s="255"/>
      <c r="E47" s="80" t="s">
        <v>19</v>
      </c>
      <c r="F47" s="104">
        <v>0</v>
      </c>
      <c r="G47" s="73"/>
      <c r="H47" s="61">
        <f>IF(F47=0,0,1)</f>
        <v>0</v>
      </c>
    </row>
    <row r="48" spans="1:7" ht="21.75" customHeight="1">
      <c r="A48" s="61" t="s">
        <v>182</v>
      </c>
      <c r="B48" s="164" t="str">
        <f t="shared" si="1"/>
        <v>1.2.Качество производимых товаров (оказываемых услуг)    Нормативное количество произведенных анализов проб на системах коммунальной инфраструктуры водоснабжения (ед.), в том числе:</v>
      </c>
      <c r="C48" s="160">
        <v>1</v>
      </c>
      <c r="D48" s="255"/>
      <c r="E48" s="80" t="s">
        <v>151</v>
      </c>
      <c r="F48" s="89"/>
      <c r="G48" s="73"/>
    </row>
    <row r="49" spans="1:7" ht="14.25" customHeight="1">
      <c r="A49" s="61" t="s">
        <v>183</v>
      </c>
      <c r="B49" s="164" t="str">
        <f t="shared" si="1"/>
        <v>1.2.Качество производимых товаров (оказываемых услуг)     -в местах водозабора (ед.)</v>
      </c>
      <c r="C49" s="160">
        <v>1</v>
      </c>
      <c r="D49" s="255"/>
      <c r="E49" s="80" t="s">
        <v>16</v>
      </c>
      <c r="F49" s="104">
        <v>0</v>
      </c>
      <c r="G49" s="73"/>
    </row>
    <row r="50" spans="1:7" ht="14.25" customHeight="1">
      <c r="A50" s="61" t="s">
        <v>184</v>
      </c>
      <c r="B50" s="164" t="str">
        <f t="shared" si="1"/>
        <v>1.2.Качество производимых товаров (оказываемых услуг)     -перед поступлением в распределительную сеть (ед.)</v>
      </c>
      <c r="C50" s="160">
        <v>1</v>
      </c>
      <c r="D50" s="255"/>
      <c r="E50" s="80" t="s">
        <v>17</v>
      </c>
      <c r="F50" s="104">
        <v>0</v>
      </c>
      <c r="G50" s="73"/>
    </row>
    <row r="51" spans="1:7" ht="14.25" customHeight="1">
      <c r="A51" s="61" t="s">
        <v>185</v>
      </c>
      <c r="B51" s="164" t="str">
        <f t="shared" si="1"/>
        <v>1.2.Качество производимых товаров (оказываемых услуг)     -в точках водоразбора наружной сети (ед.)</v>
      </c>
      <c r="C51" s="160">
        <v>1</v>
      </c>
      <c r="D51" s="255"/>
      <c r="E51" s="80" t="s">
        <v>18</v>
      </c>
      <c r="F51" s="104">
        <v>9</v>
      </c>
      <c r="G51" s="73"/>
    </row>
    <row r="52" spans="1:7" ht="14.25" customHeight="1">
      <c r="A52" s="61" t="s">
        <v>186</v>
      </c>
      <c r="B52" s="164" t="str">
        <f t="shared" si="1"/>
        <v>1.2.Качество производимых товаров (оказываемых услуг)     -в точках водоразбора внутренней сети (ед.)</v>
      </c>
      <c r="C52" s="160">
        <v>1</v>
      </c>
      <c r="D52" s="255"/>
      <c r="E52" s="80" t="s">
        <v>19</v>
      </c>
      <c r="F52" s="104">
        <v>0</v>
      </c>
      <c r="G52" s="73"/>
    </row>
    <row r="53" spans="1:8" ht="14.25" customHeight="1">
      <c r="A53" s="61" t="s">
        <v>187</v>
      </c>
      <c r="B53" s="164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53" s="160">
        <v>1</v>
      </c>
      <c r="D53" s="255" t="s">
        <v>20</v>
      </c>
      <c r="E53" s="78" t="s">
        <v>69</v>
      </c>
      <c r="F53" s="84">
        <f>IF((H53*(IF(F44=0,0,F55/F44)))+(H53*(IF(F45=0,0,F56/F45)))+(H53*(IF(F46=0,0,F57/F46)))+(H53*(IF(F47=0,0,F58/F47)))&gt;100%,100%,(H53*(IF(F44=0,0,F55/F44)))+(H53*(IF(F45=0,0,F56/F45)))+(H53*(IF(F46=0,0,F57/F46)))+(H53*(IF(F47=0,0,F58/F47))))</f>
        <v>1</v>
      </c>
      <c r="G53" s="73"/>
      <c r="H53" s="61">
        <f>IF(SUM(H55:H58)&gt;0,1/SUM(H55:H58),0)</f>
        <v>1</v>
      </c>
    </row>
    <row r="54" spans="1:7" ht="14.25" customHeight="1">
      <c r="A54" s="61" t="s">
        <v>188</v>
      </c>
      <c r="B54" s="164" t="str">
        <f t="shared" si="1"/>
        <v>1.2.Качество производимых товаров (оказываемых услуг)    Количество проб, соответствующих нормативам (ед.), в том числе:</v>
      </c>
      <c r="C54" s="160">
        <v>1</v>
      </c>
      <c r="D54" s="255"/>
      <c r="E54" s="80" t="s">
        <v>152</v>
      </c>
      <c r="F54" s="89"/>
      <c r="G54" s="73"/>
    </row>
    <row r="55" spans="1:8" ht="14.25" customHeight="1">
      <c r="A55" s="61" t="s">
        <v>189</v>
      </c>
      <c r="B55" s="164" t="str">
        <f t="shared" si="1"/>
        <v>1.2.Качество производимых товаров (оказываемых услуг)     -в местах водозабора (ед.)</v>
      </c>
      <c r="C55" s="160">
        <v>1</v>
      </c>
      <c r="D55" s="255"/>
      <c r="E55" s="80" t="s">
        <v>16</v>
      </c>
      <c r="F55" s="104">
        <v>0</v>
      </c>
      <c r="G55" s="73"/>
      <c r="H55" s="61">
        <f>IF(F55=0,0,1)</f>
        <v>0</v>
      </c>
    </row>
    <row r="56" spans="1:8" ht="14.25" customHeight="1">
      <c r="A56" s="61" t="s">
        <v>190</v>
      </c>
      <c r="B56" s="164" t="str">
        <f t="shared" si="1"/>
        <v>1.2.Качество производимых товаров (оказываемых услуг)     -перед поступлением в распределительную сеть (ед.)</v>
      </c>
      <c r="C56" s="160">
        <v>1</v>
      </c>
      <c r="D56" s="255"/>
      <c r="E56" s="80" t="s">
        <v>17</v>
      </c>
      <c r="F56" s="104">
        <v>0</v>
      </c>
      <c r="G56" s="73"/>
      <c r="H56" s="61">
        <f>IF(F56=0,0,1)</f>
        <v>0</v>
      </c>
    </row>
    <row r="57" spans="1:8" ht="14.25" customHeight="1">
      <c r="A57" s="61" t="s">
        <v>191</v>
      </c>
      <c r="B57" s="164" t="str">
        <f t="shared" si="1"/>
        <v>1.2.Качество производимых товаров (оказываемых услуг)     -в точках водоразбора наружной сети (ед.)</v>
      </c>
      <c r="C57" s="160">
        <v>1</v>
      </c>
      <c r="D57" s="255"/>
      <c r="E57" s="80" t="s">
        <v>18</v>
      </c>
      <c r="F57" s="104">
        <v>9</v>
      </c>
      <c r="G57" s="73"/>
      <c r="H57" s="61">
        <f>IF(F57=0,0,1)</f>
        <v>1</v>
      </c>
    </row>
    <row r="58" spans="1:8" ht="14.25" customHeight="1">
      <c r="A58" s="61" t="s">
        <v>192</v>
      </c>
      <c r="B58" s="164" t="str">
        <f t="shared" si="1"/>
        <v>1.2.Качество производимых товаров (оказываемых услуг)     -в точках водоразбора внутренней сети (ед.)</v>
      </c>
      <c r="C58" s="160">
        <v>1</v>
      </c>
      <c r="D58" s="255"/>
      <c r="E58" s="80" t="s">
        <v>19</v>
      </c>
      <c r="F58" s="104">
        <v>0</v>
      </c>
      <c r="G58" s="73"/>
      <c r="H58" s="61">
        <f>IF(F58=0,0,1)</f>
        <v>0</v>
      </c>
    </row>
    <row r="59" spans="1:7" ht="14.25" customHeight="1">
      <c r="A59" s="61" t="s">
        <v>193</v>
      </c>
      <c r="B59" s="164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59" s="160">
        <v>1</v>
      </c>
      <c r="D59" s="255" t="s">
        <v>96</v>
      </c>
      <c r="E59" s="78" t="s">
        <v>97</v>
      </c>
      <c r="F59" s="79">
        <f>IF(Справочники!I8=0,0,F60/Справочники!I8)</f>
        <v>24</v>
      </c>
      <c r="G59" s="73"/>
    </row>
    <row r="60" spans="1:7" ht="14.25" customHeight="1">
      <c r="A60" s="61" t="s">
        <v>194</v>
      </c>
      <c r="B60" s="164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60" s="160">
        <v>1</v>
      </c>
      <c r="D60" s="255"/>
      <c r="E60" s="80" t="s">
        <v>153</v>
      </c>
      <c r="F60" s="104">
        <v>3624</v>
      </c>
      <c r="G60" s="73"/>
    </row>
    <row r="61" spans="3:7" ht="13.5" customHeight="1">
      <c r="C61" s="160">
        <v>1</v>
      </c>
      <c r="D61" s="265" t="s">
        <v>408</v>
      </c>
      <c r="E61" s="266"/>
      <c r="F61" s="267"/>
      <c r="G61" s="73"/>
    </row>
    <row r="62" spans="1:7" ht="14.25" customHeight="1">
      <c r="A62" s="61" t="s">
        <v>195</v>
      </c>
      <c r="B62" s="164" t="str">
        <f>$D$61&amp;" "&amp;E62</f>
        <v>1.3.Надежность снабжения потребителей товарами (услугами) Аварийность систем коммунальной инфраструктуры (ед./км)</v>
      </c>
      <c r="C62" s="160">
        <v>1</v>
      </c>
      <c r="D62" s="255" t="s">
        <v>98</v>
      </c>
      <c r="E62" s="78" t="s">
        <v>99</v>
      </c>
      <c r="F62" s="155">
        <f>IF(F32=0,0,F63/F32)</f>
        <v>0.44642857142857145</v>
      </c>
      <c r="G62" s="73"/>
    </row>
    <row r="63" spans="1:7" ht="14.25" customHeight="1">
      <c r="A63" s="61" t="s">
        <v>196</v>
      </c>
      <c r="B63" s="164" t="str">
        <f aca="true" t="shared" si="2" ref="B63:B85">$D$61&amp;" "&amp;E63</f>
        <v>1.3.Надежность снабжения потребителей товарами (услугами)    Количество аварий на системах коммунальной инфраструктуры (ед.)</v>
      </c>
      <c r="C63" s="160">
        <v>1</v>
      </c>
      <c r="D63" s="255"/>
      <c r="E63" s="80" t="s">
        <v>154</v>
      </c>
      <c r="F63" s="104">
        <v>5</v>
      </c>
      <c r="G63" s="73"/>
    </row>
    <row r="64" spans="1:7" ht="12.75" customHeight="1">
      <c r="A64" s="61" t="s">
        <v>197</v>
      </c>
      <c r="B64" s="164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64" s="160">
        <v>1</v>
      </c>
      <c r="D64" s="255" t="s">
        <v>100</v>
      </c>
      <c r="E64" s="78" t="s">
        <v>101</v>
      </c>
      <c r="F64" s="84">
        <f>IF(SUM(I65:I67)=0,0,AVERAGE(I65:I67))</f>
        <v>0.8324999999999999</v>
      </c>
      <c r="G64" s="73"/>
    </row>
    <row r="65" spans="1:9" ht="12" customHeight="1">
      <c r="A65" s="61" t="s">
        <v>198</v>
      </c>
      <c r="B65" s="164" t="str">
        <f t="shared" si="2"/>
        <v>1.3.Надежность снабжения потребителей товарами (услугами)              -оборудование водозаборов</v>
      </c>
      <c r="C65" s="160">
        <v>1</v>
      </c>
      <c r="D65" s="255"/>
      <c r="E65" s="80" t="s">
        <v>102</v>
      </c>
      <c r="F65" s="84">
        <f>IF((F77+F69)=0,0,F69/(F77+F69))</f>
        <v>0</v>
      </c>
      <c r="G65" s="73"/>
      <c r="I65" s="59">
        <f>IF(F65&gt;0,F65,"")</f>
      </c>
    </row>
    <row r="66" spans="1:9" ht="12" customHeight="1">
      <c r="A66" s="61" t="s">
        <v>199</v>
      </c>
      <c r="B66" s="164" t="str">
        <f t="shared" si="2"/>
        <v>1.3.Надежность снабжения потребителей товарами (услугами)              -оборудование системы очистки воды </v>
      </c>
      <c r="C66" s="160">
        <v>1</v>
      </c>
      <c r="D66" s="255"/>
      <c r="E66" s="80" t="s">
        <v>103</v>
      </c>
      <c r="F66" s="84">
        <f>IF((F78+F70)=0,0,F70/(F78+F70))</f>
        <v>0</v>
      </c>
      <c r="G66" s="73"/>
      <c r="I66" s="59">
        <f>IF(F66&gt;0,F66,"")</f>
      </c>
    </row>
    <row r="67" spans="1:9" ht="14.25" customHeight="1">
      <c r="A67" s="61" t="s">
        <v>200</v>
      </c>
      <c r="B67" s="16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67" s="160">
        <v>1</v>
      </c>
      <c r="D67" s="255"/>
      <c r="E67" s="80" t="s">
        <v>104</v>
      </c>
      <c r="F67" s="84">
        <f>IF((F79+F71)=0,0,F71/(F79+F71))</f>
        <v>0.8324999999999999</v>
      </c>
      <c r="G67" s="73"/>
      <c r="I67" s="59">
        <f>IF(F67&gt;0,F67,"")</f>
        <v>0.8324999999999999</v>
      </c>
    </row>
    <row r="68" spans="1:7" ht="14.25" customHeight="1">
      <c r="A68" s="61" t="s">
        <v>201</v>
      </c>
      <c r="B68" s="164" t="str">
        <f t="shared" si="2"/>
        <v>1.3.Надежность снабжения потребителей товарами (услугами)    Фактический срок службы оборудования (лет), в том числе:</v>
      </c>
      <c r="C68" s="160">
        <v>1</v>
      </c>
      <c r="D68" s="255"/>
      <c r="E68" s="80" t="s">
        <v>155</v>
      </c>
      <c r="F68" s="89"/>
      <c r="G68" s="73"/>
    </row>
    <row r="69" spans="1:7" ht="14.25" customHeight="1">
      <c r="A69" s="61" t="s">
        <v>202</v>
      </c>
      <c r="B69" s="164" t="str">
        <f t="shared" si="2"/>
        <v>1.3.Надежность снабжения потребителей товарами (услугами)              -оборудование водозаборов</v>
      </c>
      <c r="C69" s="160">
        <v>1</v>
      </c>
      <c r="D69" s="255"/>
      <c r="E69" s="80" t="s">
        <v>102</v>
      </c>
      <c r="F69" s="105">
        <v>0</v>
      </c>
      <c r="G69" s="73"/>
    </row>
    <row r="70" spans="1:7" ht="14.25" customHeight="1">
      <c r="A70" s="61" t="s">
        <v>203</v>
      </c>
      <c r="B70" s="164" t="str">
        <f t="shared" si="2"/>
        <v>1.3.Надежность снабжения потребителей товарами (услугами)              -оборудование системы очистки воды </v>
      </c>
      <c r="C70" s="160">
        <v>1</v>
      </c>
      <c r="D70" s="255"/>
      <c r="E70" s="80" t="s">
        <v>103</v>
      </c>
      <c r="F70" s="105">
        <v>0</v>
      </c>
      <c r="G70" s="73"/>
    </row>
    <row r="71" spans="1:7" ht="14.25" customHeight="1">
      <c r="A71" s="61" t="s">
        <v>204</v>
      </c>
      <c r="B71" s="16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1" s="160">
        <v>1</v>
      </c>
      <c r="D71" s="255"/>
      <c r="E71" s="80" t="s">
        <v>104</v>
      </c>
      <c r="F71" s="105">
        <v>33.3</v>
      </c>
      <c r="G71" s="73"/>
    </row>
    <row r="72" spans="1:7" ht="14.25" customHeight="1">
      <c r="A72" s="61" t="s">
        <v>205</v>
      </c>
      <c r="B72" s="164" t="str">
        <f t="shared" si="2"/>
        <v>1.3.Надежность снабжения потребителей товарами (услугами)    Нормативный срок службы оборудования (лет), в том числе:</v>
      </c>
      <c r="C72" s="160">
        <v>1</v>
      </c>
      <c r="D72" s="255"/>
      <c r="E72" s="80" t="s">
        <v>156</v>
      </c>
      <c r="F72" s="89"/>
      <c r="G72" s="73"/>
    </row>
    <row r="73" spans="1:7" ht="14.25" customHeight="1">
      <c r="A73" s="61" t="s">
        <v>206</v>
      </c>
      <c r="B73" s="164" t="str">
        <f t="shared" si="2"/>
        <v>1.3.Надежность снабжения потребителей товарами (услугами)              -оборудование водозаборов</v>
      </c>
      <c r="C73" s="160">
        <v>1</v>
      </c>
      <c r="D73" s="255"/>
      <c r="E73" s="80" t="s">
        <v>102</v>
      </c>
      <c r="F73" s="105">
        <v>0</v>
      </c>
      <c r="G73" s="73"/>
    </row>
    <row r="74" spans="1:7" ht="14.25" customHeight="1">
      <c r="A74" s="61" t="s">
        <v>207</v>
      </c>
      <c r="B74" s="164" t="str">
        <f t="shared" si="2"/>
        <v>1.3.Надежность снабжения потребителей товарами (услугами)              -оборудование системы очистки воды </v>
      </c>
      <c r="C74" s="160">
        <v>1</v>
      </c>
      <c r="D74" s="255"/>
      <c r="E74" s="80" t="s">
        <v>103</v>
      </c>
      <c r="F74" s="105">
        <v>0</v>
      </c>
      <c r="G74" s="73"/>
    </row>
    <row r="75" spans="1:7" ht="14.25" customHeight="1">
      <c r="A75" s="61" t="s">
        <v>208</v>
      </c>
      <c r="B75" s="16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5" s="160">
        <v>1</v>
      </c>
      <c r="D75" s="255"/>
      <c r="E75" s="80" t="s">
        <v>104</v>
      </c>
      <c r="F75" s="105">
        <v>40</v>
      </c>
      <c r="G75" s="73"/>
    </row>
    <row r="76" spans="1:7" ht="14.25" customHeight="1">
      <c r="A76" s="61" t="s">
        <v>209</v>
      </c>
      <c r="B76" s="164" t="str">
        <f t="shared" si="2"/>
        <v>1.3.Надежность снабжения потребителей товарами (услугами)    Возможный остаточный срок службы оборудования (лет), в том числе:</v>
      </c>
      <c r="C76" s="160">
        <v>1</v>
      </c>
      <c r="D76" s="255"/>
      <c r="E76" s="80" t="s">
        <v>157</v>
      </c>
      <c r="F76" s="89"/>
      <c r="G76" s="73"/>
    </row>
    <row r="77" spans="1:7" ht="14.25" customHeight="1">
      <c r="A77" s="61" t="s">
        <v>210</v>
      </c>
      <c r="B77" s="164" t="str">
        <f t="shared" si="2"/>
        <v>1.3.Надежность снабжения потребителей товарами (услугами)              -оборудование водозаборов</v>
      </c>
      <c r="C77" s="160">
        <v>1</v>
      </c>
      <c r="D77" s="255"/>
      <c r="E77" s="80" t="s">
        <v>102</v>
      </c>
      <c r="F77" s="105">
        <v>0</v>
      </c>
      <c r="G77" s="73"/>
    </row>
    <row r="78" spans="1:7" ht="14.25" customHeight="1">
      <c r="A78" s="61" t="s">
        <v>211</v>
      </c>
      <c r="B78" s="164" t="str">
        <f t="shared" si="2"/>
        <v>1.3.Надежность снабжения потребителей товарами (услугами)              -оборудование системы очистки воды </v>
      </c>
      <c r="C78" s="160">
        <v>1</v>
      </c>
      <c r="D78" s="255"/>
      <c r="E78" s="80" t="s">
        <v>103</v>
      </c>
      <c r="F78" s="105">
        <v>0</v>
      </c>
      <c r="G78" s="73"/>
    </row>
    <row r="79" spans="1:7" ht="14.25" customHeight="1">
      <c r="A79" s="61" t="s">
        <v>212</v>
      </c>
      <c r="B79" s="16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9" s="160">
        <v>1</v>
      </c>
      <c r="D79" s="255"/>
      <c r="E79" s="80" t="s">
        <v>104</v>
      </c>
      <c r="F79" s="105">
        <v>6.7</v>
      </c>
      <c r="G79" s="73"/>
    </row>
    <row r="80" spans="1:7" ht="11.25" customHeight="1">
      <c r="A80" s="61" t="s">
        <v>213</v>
      </c>
      <c r="B80" s="164" t="str">
        <f t="shared" si="2"/>
        <v>1.3.Надежность снабжения потребителей товарами (услугами) Удельный вес сетей, нуждающихся в замене (%)</v>
      </c>
      <c r="C80" s="160">
        <v>1</v>
      </c>
      <c r="D80" s="255" t="s">
        <v>105</v>
      </c>
      <c r="E80" s="78" t="s">
        <v>106</v>
      </c>
      <c r="F80" s="84">
        <f>IF(F32=0,0,F81/F32)</f>
        <v>0.11160714285714286</v>
      </c>
      <c r="G80" s="73"/>
    </row>
    <row r="81" spans="1:7" ht="14.25" customHeight="1">
      <c r="A81" s="61" t="s">
        <v>214</v>
      </c>
      <c r="B81" s="164" t="str">
        <f t="shared" si="2"/>
        <v>1.3.Надежность снабжения потребителей товарами (услугами)    Протяженность сетей, нуждающихся в замене (км):</v>
      </c>
      <c r="C81" s="160">
        <v>1</v>
      </c>
      <c r="D81" s="255"/>
      <c r="E81" s="80" t="s">
        <v>417</v>
      </c>
      <c r="F81" s="105">
        <v>1.25</v>
      </c>
      <c r="G81" s="73"/>
    </row>
    <row r="82" spans="1:7" ht="12" customHeight="1">
      <c r="A82" s="61" t="s">
        <v>215</v>
      </c>
      <c r="B82" s="164" t="str">
        <f t="shared" si="2"/>
        <v>1.3.Надежность снабжения потребителей товарами (услугами)    Справочно:         диаметр от 50мм до 250мм, (км)</v>
      </c>
      <c r="C82" s="160">
        <v>1</v>
      </c>
      <c r="D82" s="255"/>
      <c r="E82" s="80" t="s">
        <v>117</v>
      </c>
      <c r="F82" s="105">
        <v>1.25</v>
      </c>
      <c r="G82" s="73"/>
    </row>
    <row r="83" spans="1:7" ht="14.25" customHeight="1">
      <c r="A83" s="61" t="s">
        <v>216</v>
      </c>
      <c r="B83" s="164" t="str">
        <f t="shared" si="2"/>
        <v>1.3.Надежность снабжения потребителей товарами (услугами)                             диаметр от 250мм до 500мм, (км)</v>
      </c>
      <c r="C83" s="160">
        <v>1</v>
      </c>
      <c r="D83" s="255"/>
      <c r="E83" s="80" t="s">
        <v>88</v>
      </c>
      <c r="F83" s="105">
        <v>0</v>
      </c>
      <c r="G83" s="73"/>
    </row>
    <row r="84" spans="1:7" ht="14.25" customHeight="1">
      <c r="A84" s="61" t="s">
        <v>217</v>
      </c>
      <c r="B84" s="164" t="str">
        <f t="shared" si="2"/>
        <v>1.3.Надежность снабжения потребителей товарами (услугами)                             диаметр от 500мм до 1000мм, (км)</v>
      </c>
      <c r="C84" s="160">
        <v>1</v>
      </c>
      <c r="D84" s="255"/>
      <c r="E84" s="80" t="s">
        <v>89</v>
      </c>
      <c r="F84" s="105">
        <v>0</v>
      </c>
      <c r="G84" s="73"/>
    </row>
    <row r="85" spans="1:7" ht="14.25" customHeight="1">
      <c r="A85" s="61" t="s">
        <v>218</v>
      </c>
      <c r="B85" s="164" t="str">
        <f t="shared" si="2"/>
        <v>1.3.Надежность снабжения потребителей товарами (услугами)                             диаметр от 1000мм, (км)</v>
      </c>
      <c r="C85" s="160">
        <v>1</v>
      </c>
      <c r="D85" s="255"/>
      <c r="E85" s="80" t="s">
        <v>9</v>
      </c>
      <c r="F85" s="105">
        <v>0</v>
      </c>
      <c r="G85" s="73"/>
    </row>
    <row r="86" spans="3:7" ht="12" customHeight="1">
      <c r="C86" s="160">
        <v>1</v>
      </c>
      <c r="D86" s="265" t="s">
        <v>409</v>
      </c>
      <c r="E86" s="266"/>
      <c r="F86" s="267"/>
      <c r="G86" s="73"/>
    </row>
    <row r="87" spans="1:7" ht="15" customHeight="1">
      <c r="A87" s="61" t="s">
        <v>219</v>
      </c>
      <c r="B87" s="164" t="str">
        <f>$D$86&amp;" "&amp;E87</f>
        <v>1.4.Доступность товаров и услуг для потребителей Доля расходов на оплату услуг в совокупном доходе населения (%)</v>
      </c>
      <c r="C87" s="160">
        <v>1</v>
      </c>
      <c r="D87" s="255" t="s">
        <v>0</v>
      </c>
      <c r="E87" s="83" t="s">
        <v>137</v>
      </c>
      <c r="F87" s="86">
        <f>IF(F89=0,0,F88/F89)</f>
        <v>0.004644268774703557</v>
      </c>
      <c r="G87" s="73"/>
    </row>
    <row r="88" spans="1:7" ht="11.25">
      <c r="A88" s="61" t="s">
        <v>220</v>
      </c>
      <c r="B88" s="164" t="str">
        <f>$D$86&amp;" "&amp;E88</f>
        <v>1.4.Доступность товаров и услуг для потребителей    Среднемесячный платеж населения за услуги водоснабжения (руб.)</v>
      </c>
      <c r="C88" s="160">
        <v>1</v>
      </c>
      <c r="D88" s="255"/>
      <c r="E88" s="81" t="s">
        <v>40</v>
      </c>
      <c r="F88" s="105">
        <v>61.1</v>
      </c>
      <c r="G88" s="73"/>
    </row>
    <row r="89" spans="1:7" ht="12" thickBot="1">
      <c r="A89" s="61" t="s">
        <v>221</v>
      </c>
      <c r="B89" s="164" t="str">
        <f>$D$86&amp;" "&amp;E89</f>
        <v>1.4.Доступность товаров и услуг для потребителей    Денежные доходы населения, средние на человека (руб.)</v>
      </c>
      <c r="C89" s="160">
        <v>1</v>
      </c>
      <c r="D89" s="271"/>
      <c r="E89" s="121" t="s">
        <v>41</v>
      </c>
      <c r="F89" s="129">
        <v>13156</v>
      </c>
      <c r="G89" s="73"/>
    </row>
    <row r="90" spans="3:7" ht="11.25">
      <c r="C90" s="72"/>
      <c r="D90" s="74"/>
      <c r="E90" s="122"/>
      <c r="F90" s="75"/>
      <c r="G90" s="73"/>
    </row>
    <row r="91" spans="3:7" ht="11.25">
      <c r="C91" s="123"/>
      <c r="D91" s="124"/>
      <c r="E91" s="125"/>
      <c r="F91" s="126"/>
      <c r="G91" s="127"/>
    </row>
  </sheetData>
  <sheetProtection password="FA9C" sheet="1" scenarios="1" formatColumns="0" formatRows="0"/>
  <mergeCells count="19">
    <mergeCell ref="D27:D31"/>
    <mergeCell ref="D64:D79"/>
    <mergeCell ref="D80:D85"/>
    <mergeCell ref="D22:D26"/>
    <mergeCell ref="D87:D89"/>
    <mergeCell ref="D39:D40"/>
    <mergeCell ref="D32:D38"/>
    <mergeCell ref="D86:F86"/>
    <mergeCell ref="D41:F41"/>
    <mergeCell ref="F7:G11"/>
    <mergeCell ref="D62:D63"/>
    <mergeCell ref="D59:D60"/>
    <mergeCell ref="D53:D58"/>
    <mergeCell ref="D42:D52"/>
    <mergeCell ref="D16:F16"/>
    <mergeCell ref="D14:F14"/>
    <mergeCell ref="D15:F15"/>
    <mergeCell ref="D61:F61"/>
    <mergeCell ref="D20:F20"/>
  </mergeCells>
  <dataValidations count="1">
    <dataValidation type="whole" allowBlank="1" showInputMessage="1" showErrorMessage="1" sqref="F37">
      <formula1>-99999999999999900000000000000</formula1>
      <formula2>9.99999999999999E+30</formula2>
    </dataValidation>
  </dataValidations>
  <printOptions horizontalCentered="1"/>
  <pageMargins left="0.43" right="0.39" top="0.23" bottom="0.24000000000000002" header="0.24000000000000002" footer="0.2400000000000000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/>
  <dimension ref="A1:Q155"/>
  <sheetViews>
    <sheetView view="pageBreakPreview" zoomScaleSheetLayoutView="100" zoomScalePageLayoutView="0" workbookViewId="0" topLeftCell="D93">
      <selection activeCell="F151" sqref="F151"/>
    </sheetView>
  </sheetViews>
  <sheetFormatPr defaultColWidth="9.140625" defaultRowHeight="11.25"/>
  <cols>
    <col min="1" max="1" width="9.8515625" style="165" hidden="1" customWidth="1"/>
    <col min="2" max="2" width="18.28125" style="165" hidden="1" customWidth="1"/>
    <col min="3" max="3" width="6.28125" style="97" hidden="1" customWidth="1"/>
    <col min="4" max="4" width="6.28125" style="97" customWidth="1"/>
    <col min="5" max="5" width="116.28125" style="97" customWidth="1"/>
    <col min="6" max="6" width="38.140625" style="97" customWidth="1"/>
    <col min="7" max="7" width="10.7109375" style="97" customWidth="1"/>
    <col min="8" max="8" width="4.57421875" style="100" customWidth="1"/>
    <col min="9" max="9" width="10.7109375" style="93" customWidth="1"/>
    <col min="10" max="10" width="9.140625" style="96" customWidth="1"/>
    <col min="11" max="14" width="9.140625" style="97" customWidth="1"/>
    <col min="15" max="17" width="9.140625" style="93" customWidth="1"/>
    <col min="18" max="16384" width="9.140625" style="97" customWidth="1"/>
  </cols>
  <sheetData>
    <row r="1" spans="1:8" s="59" customFormat="1" ht="11.25" customHeight="1" hidden="1">
      <c r="A1" s="178" t="str">
        <f>Справочники!E6</f>
        <v>Наименование регулирующего органа:</v>
      </c>
      <c r="B1" s="165" t="str">
        <f>mo_n</f>
        <v>Спасский городской округ</v>
      </c>
      <c r="D1" s="60"/>
      <c r="F1" s="94"/>
      <c r="G1" s="94"/>
      <c r="H1" s="61"/>
    </row>
    <row r="2" spans="1:8" s="59" customFormat="1" ht="11.25" hidden="1">
      <c r="A2" s="178"/>
      <c r="B2" s="165" t="str">
        <f>oktmo_n</f>
        <v>5720000</v>
      </c>
      <c r="D2" s="60"/>
      <c r="F2" s="94"/>
      <c r="G2" s="94"/>
      <c r="H2" s="61"/>
    </row>
    <row r="3" spans="1:17" s="59" customFormat="1" ht="25.5" hidden="1">
      <c r="A3" s="178" t="str">
        <f>Справочники!F8</f>
        <v>IV квартал</v>
      </c>
      <c r="B3" s="61"/>
      <c r="D3" s="60"/>
      <c r="F3" s="94"/>
      <c r="G3" s="94"/>
      <c r="H3" s="61"/>
      <c r="O3" s="161">
        <v>1</v>
      </c>
      <c r="P3" s="161" t="s">
        <v>135</v>
      </c>
      <c r="Q3" s="161" t="str">
        <f>Справочники!F5</f>
        <v>Приморский край</v>
      </c>
    </row>
    <row r="4" spans="1:17" s="59" customFormat="1" ht="25.5" hidden="1">
      <c r="A4" s="178">
        <f>Справочники!G8</f>
        <v>2010</v>
      </c>
      <c r="B4" s="61"/>
      <c r="D4" s="60"/>
      <c r="F4" s="94"/>
      <c r="G4" s="94"/>
      <c r="H4" s="61"/>
      <c r="O4" s="161">
        <v>2</v>
      </c>
      <c r="P4" s="161" t="s">
        <v>134</v>
      </c>
      <c r="Q4" s="161" t="str">
        <f>Справочники!F8</f>
        <v>IV квартал</v>
      </c>
    </row>
    <row r="5" spans="1:17" s="59" customFormat="1" ht="45" hidden="1">
      <c r="A5" s="178" t="str">
        <f>org_n</f>
        <v>МУП РЭУ-2 микрорайона им. С. Лазо</v>
      </c>
      <c r="B5" s="61">
        <f>fil</f>
        <v>0</v>
      </c>
      <c r="D5" s="60"/>
      <c r="F5" s="94"/>
      <c r="G5" s="94"/>
      <c r="H5" s="61"/>
      <c r="O5" s="161">
        <v>3</v>
      </c>
      <c r="P5" s="161" t="s">
        <v>133</v>
      </c>
      <c r="Q5" s="161">
        <f>Справочники!G8</f>
        <v>2010</v>
      </c>
    </row>
    <row r="6" spans="1:17" s="59" customFormat="1" ht="38.25" hidden="1">
      <c r="A6" s="178" t="str">
        <f>inn</f>
        <v>2510001679</v>
      </c>
      <c r="B6" s="61" t="str">
        <f>kpp</f>
        <v>251001001</v>
      </c>
      <c r="D6" s="60"/>
      <c r="F6" s="95"/>
      <c r="G6" s="95"/>
      <c r="H6" s="61"/>
      <c r="O6" s="161">
        <v>4</v>
      </c>
      <c r="P6" s="161" t="s">
        <v>324</v>
      </c>
      <c r="Q6" s="161" t="str">
        <f>mo_n</f>
        <v>Спасский городской округ</v>
      </c>
    </row>
    <row r="7" spans="1:17" s="64" customFormat="1" ht="12.75" hidden="1">
      <c r="A7" s="178"/>
      <c r="B7" s="61"/>
      <c r="C7" s="62"/>
      <c r="D7" s="63"/>
      <c r="F7" s="249" t="s">
        <v>144</v>
      </c>
      <c r="G7" s="250"/>
      <c r="H7" s="65"/>
      <c r="I7" s="59"/>
      <c r="O7" s="161">
        <v>5</v>
      </c>
      <c r="P7" s="161" t="s">
        <v>325</v>
      </c>
      <c r="Q7" s="161" t="str">
        <f>oktmo_n</f>
        <v>5720000</v>
      </c>
    </row>
    <row r="8" spans="1:17" s="64" customFormat="1" ht="63.75" hidden="1">
      <c r="A8" s="178"/>
      <c r="B8" s="61"/>
      <c r="C8" s="62"/>
      <c r="D8" s="63"/>
      <c r="F8" s="251"/>
      <c r="G8" s="252"/>
      <c r="H8" s="65"/>
      <c r="I8" s="59"/>
      <c r="O8" s="161">
        <v>6</v>
      </c>
      <c r="P8" s="161" t="s">
        <v>326</v>
      </c>
      <c r="Q8" s="162" t="str">
        <f>org_n</f>
        <v>МУП РЭУ-2 микрорайона им. С. Лазо</v>
      </c>
    </row>
    <row r="9" spans="1:17" s="64" customFormat="1" ht="25.5" hidden="1">
      <c r="A9" s="178"/>
      <c r="B9" s="61"/>
      <c r="C9" s="62"/>
      <c r="D9" s="63"/>
      <c r="F9" s="251"/>
      <c r="G9" s="252"/>
      <c r="H9" s="65"/>
      <c r="I9" s="59"/>
      <c r="O9" s="161">
        <v>7</v>
      </c>
      <c r="P9" s="161" t="s">
        <v>327</v>
      </c>
      <c r="Q9" s="161" t="str">
        <f>inn</f>
        <v>2510001679</v>
      </c>
    </row>
    <row r="10" spans="1:17" s="64" customFormat="1" ht="25.5" hidden="1">
      <c r="A10" s="178"/>
      <c r="B10" s="61"/>
      <c r="C10" s="62"/>
      <c r="D10" s="63"/>
      <c r="F10" s="251"/>
      <c r="G10" s="252"/>
      <c r="H10" s="65"/>
      <c r="I10" s="59"/>
      <c r="O10" s="161">
        <v>8</v>
      </c>
      <c r="P10" s="162" t="s">
        <v>328</v>
      </c>
      <c r="Q10" s="161" t="str">
        <f>kpp</f>
        <v>251001001</v>
      </c>
    </row>
    <row r="11" spans="1:17" s="64" customFormat="1" ht="12.75" hidden="1">
      <c r="A11" s="178"/>
      <c r="B11" s="61"/>
      <c r="C11" s="62"/>
      <c r="D11" s="63"/>
      <c r="F11" s="253"/>
      <c r="G11" s="254"/>
      <c r="H11" s="65"/>
      <c r="I11" s="59"/>
      <c r="O11" s="161">
        <v>9</v>
      </c>
      <c r="P11" s="161" t="s">
        <v>329</v>
      </c>
      <c r="Q11" s="163" t="str">
        <f>org_n&amp;"_INN:"&amp;inn&amp;"_KPP:"&amp;kpp</f>
        <v>МУП РЭУ-2 микрорайона им. С. Лазо_INN:2510001679_KPP:251001001</v>
      </c>
    </row>
    <row r="12" spans="1:17" s="64" customFormat="1" ht="0.75" customHeight="1" hidden="1">
      <c r="A12" s="61"/>
      <c r="B12" s="61"/>
      <c r="D12" s="63"/>
      <c r="F12" s="66"/>
      <c r="H12" s="65"/>
      <c r="I12" s="59"/>
      <c r="O12" s="161">
        <v>10</v>
      </c>
      <c r="P12" s="161" t="s">
        <v>136</v>
      </c>
      <c r="Q12" s="161" t="str">
        <f>vprod</f>
        <v>Транспортировка и распределение воды</v>
      </c>
    </row>
    <row r="13" spans="1:17" s="64" customFormat="1" ht="12.75" hidden="1">
      <c r="A13" s="61"/>
      <c r="B13" s="61"/>
      <c r="C13" s="67"/>
      <c r="D13" s="68"/>
      <c r="E13" s="69"/>
      <c r="F13" s="70"/>
      <c r="G13" s="71"/>
      <c r="H13" s="65"/>
      <c r="I13" s="59"/>
      <c r="O13" s="161">
        <v>11</v>
      </c>
      <c r="P13" s="161" t="s">
        <v>1</v>
      </c>
      <c r="Q13" s="161">
        <f>fil</f>
        <v>0</v>
      </c>
    </row>
    <row r="14" spans="1:17" s="64" customFormat="1" ht="15.75" customHeight="1">
      <c r="A14" s="61"/>
      <c r="B14" s="61"/>
      <c r="C14" s="72"/>
      <c r="D14" s="259" t="str">
        <f>"Отчетные данные о выполнении инвестиционной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водоснабжения за IV квартал 2010 года</v>
      </c>
      <c r="E14" s="260"/>
      <c r="F14" s="261"/>
      <c r="G14" s="73"/>
      <c r="H14" s="65"/>
      <c r="I14" s="59"/>
      <c r="O14" s="59"/>
      <c r="P14" s="59"/>
      <c r="Q14" s="59"/>
    </row>
    <row r="15" spans="1:17" s="64" customFormat="1" ht="11.25" customHeight="1">
      <c r="A15" s="61"/>
      <c r="B15" s="61"/>
      <c r="C15" s="72"/>
      <c r="D15" s="262" t="str">
        <f>"Муниципальное образование: "&amp;IF(B1="","",B1)</f>
        <v>Муниципальное образование: Спасский городской округ</v>
      </c>
      <c r="E15" s="263"/>
      <c r="F15" s="264"/>
      <c r="G15" s="73"/>
      <c r="H15" s="65"/>
      <c r="I15" s="59"/>
      <c r="O15" s="59"/>
      <c r="P15" s="59"/>
      <c r="Q15" s="59"/>
    </row>
    <row r="16" spans="1:17" s="64" customFormat="1" ht="11.25" customHeight="1" thickBot="1">
      <c r="A16" s="61"/>
      <c r="B16" s="61"/>
      <c r="C16" s="72"/>
      <c r="D16" s="256" t="str">
        <f>"Название организации: "&amp;IF(B5=0,A5,A5&amp;" ("&amp;B5&amp;")")</f>
        <v>Название организации: МУП РЭУ-2 микрорайона им. С. Лазо</v>
      </c>
      <c r="E16" s="257"/>
      <c r="F16" s="258"/>
      <c r="G16" s="73"/>
      <c r="H16" s="65"/>
      <c r="I16" s="59"/>
      <c r="O16" s="59"/>
      <c r="P16" s="59"/>
      <c r="Q16" s="59"/>
    </row>
    <row r="17" spans="1:17" s="64" customFormat="1" ht="12" hidden="1" thickBot="1">
      <c r="A17" s="61"/>
      <c r="B17" s="61"/>
      <c r="C17" s="72"/>
      <c r="D17" s="74"/>
      <c r="E17" s="34"/>
      <c r="F17" s="75"/>
      <c r="G17" s="73"/>
      <c r="H17" s="65"/>
      <c r="I17" s="59"/>
      <c r="O17" s="59"/>
      <c r="P17" s="59"/>
      <c r="Q17" s="59"/>
    </row>
    <row r="18" spans="3:10" ht="21.75" customHeight="1">
      <c r="C18" s="98"/>
      <c r="D18" s="35" t="s">
        <v>145</v>
      </c>
      <c r="E18" s="76" t="s">
        <v>146</v>
      </c>
      <c r="F18" s="36" t="s">
        <v>147</v>
      </c>
      <c r="G18" s="99"/>
      <c r="H18" s="96"/>
      <c r="J18" s="97"/>
    </row>
    <row r="19" spans="3:10" ht="12.75" customHeight="1" thickBot="1">
      <c r="C19" s="98"/>
      <c r="D19" s="55">
        <v>1</v>
      </c>
      <c r="E19" s="77">
        <v>2</v>
      </c>
      <c r="F19" s="56">
        <v>3</v>
      </c>
      <c r="G19" s="99"/>
      <c r="H19" s="96"/>
      <c r="J19" s="97"/>
    </row>
    <row r="20" spans="3:10" ht="12.75" customHeight="1" thickTop="1">
      <c r="C20" s="98"/>
      <c r="D20" s="287" t="s">
        <v>410</v>
      </c>
      <c r="E20" s="288"/>
      <c r="F20" s="289"/>
      <c r="G20" s="99"/>
      <c r="H20" s="96"/>
      <c r="J20" s="97"/>
    </row>
    <row r="21" spans="1:10" ht="12.75" customHeight="1">
      <c r="A21" s="165" t="s">
        <v>222</v>
      </c>
      <c r="B21" s="179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60">
        <v>1</v>
      </c>
      <c r="D21" s="255" t="s">
        <v>42</v>
      </c>
      <c r="E21" s="78" t="s">
        <v>99</v>
      </c>
      <c r="F21" s="155">
        <f>IF(F23=0,0,F22/F23)</f>
        <v>0.44642857142857145</v>
      </c>
      <c r="G21" s="99"/>
      <c r="H21" s="96"/>
      <c r="J21" s="97"/>
    </row>
    <row r="22" spans="1:10" ht="12" customHeight="1">
      <c r="A22" s="165" t="s">
        <v>223</v>
      </c>
      <c r="B22" s="179" t="str">
        <f aca="true" t="shared" si="0" ref="B22:B74"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60">
        <v>1</v>
      </c>
      <c r="D22" s="255"/>
      <c r="E22" s="80" t="s">
        <v>154</v>
      </c>
      <c r="F22" s="89">
        <f>Производственная!F63</f>
        <v>5</v>
      </c>
      <c r="G22" s="99"/>
      <c r="H22" s="96"/>
      <c r="J22" s="97"/>
    </row>
    <row r="23" spans="1:17" s="64" customFormat="1" ht="11.25" customHeight="1">
      <c r="A23" s="165" t="s">
        <v>224</v>
      </c>
      <c r="B23" s="179" t="str">
        <f t="shared" si="0"/>
        <v>2.1. Надежность снабжения потребителей товарами (услугами)    Протяженность сетей (всех видов в однотрубном представлении), (км)</v>
      </c>
      <c r="C23" s="160">
        <v>1</v>
      </c>
      <c r="D23" s="255"/>
      <c r="E23" s="81" t="s">
        <v>347</v>
      </c>
      <c r="F23" s="85">
        <f>Производственная!F32</f>
        <v>11.2</v>
      </c>
      <c r="G23" s="73"/>
      <c r="H23" s="65"/>
      <c r="I23" s="59"/>
      <c r="O23" s="59"/>
      <c r="P23" s="59"/>
      <c r="Q23" s="59"/>
    </row>
    <row r="24" spans="1:17" s="64" customFormat="1" ht="11.25" customHeight="1">
      <c r="A24" s="165" t="s">
        <v>225</v>
      </c>
      <c r="B24" s="179" t="str">
        <f t="shared" si="0"/>
        <v>2.1. Надежность снабжения потребителей товарами (услугами)    Справочно:         диаметр от 50мм до 250мм, (км)</v>
      </c>
      <c r="C24" s="160">
        <v>1</v>
      </c>
      <c r="D24" s="255"/>
      <c r="E24" s="80" t="s">
        <v>117</v>
      </c>
      <c r="F24" s="85">
        <f>Производственная!F33</f>
        <v>0</v>
      </c>
      <c r="G24" s="73"/>
      <c r="H24" s="65"/>
      <c r="I24" s="59"/>
      <c r="O24" s="59"/>
      <c r="P24" s="59"/>
      <c r="Q24" s="59"/>
    </row>
    <row r="25" spans="1:17" s="64" customFormat="1" ht="11.25" customHeight="1">
      <c r="A25" s="165" t="s">
        <v>226</v>
      </c>
      <c r="B25" s="179" t="str">
        <f t="shared" si="0"/>
        <v>2.1. Надежность снабжения потребителей товарами (услугами)                             диаметр от 250мм до 500мм, (км)</v>
      </c>
      <c r="C25" s="160">
        <v>1</v>
      </c>
      <c r="D25" s="255"/>
      <c r="E25" s="80" t="s">
        <v>88</v>
      </c>
      <c r="F25" s="85">
        <f>Производственная!F34</f>
        <v>0</v>
      </c>
      <c r="G25" s="73"/>
      <c r="H25" s="65"/>
      <c r="I25" s="59"/>
      <c r="O25" s="59"/>
      <c r="P25" s="59"/>
      <c r="Q25" s="59"/>
    </row>
    <row r="26" spans="1:17" s="64" customFormat="1" ht="11.25" customHeight="1">
      <c r="A26" s="165" t="s">
        <v>227</v>
      </c>
      <c r="B26" s="179" t="str">
        <f t="shared" si="0"/>
        <v>2.1. Надежность снабжения потребителей товарами (услугами)                             диаметр от 500мм до 1000мм, (км)</v>
      </c>
      <c r="C26" s="160">
        <v>1</v>
      </c>
      <c r="D26" s="255"/>
      <c r="E26" s="80" t="s">
        <v>89</v>
      </c>
      <c r="F26" s="85">
        <f>Производственная!F35</f>
        <v>0</v>
      </c>
      <c r="G26" s="73"/>
      <c r="H26" s="65"/>
      <c r="I26" s="59"/>
      <c r="O26" s="59"/>
      <c r="P26" s="59"/>
      <c r="Q26" s="59"/>
    </row>
    <row r="27" spans="1:17" s="64" customFormat="1" ht="9.75" customHeight="1">
      <c r="A27" s="165" t="s">
        <v>228</v>
      </c>
      <c r="B27" s="179" t="str">
        <f t="shared" si="0"/>
        <v>2.1. Надежность снабжения потребителей товарами (услугами)                             диаметр от 1000мм, (км)</v>
      </c>
      <c r="C27" s="160">
        <v>1</v>
      </c>
      <c r="D27" s="255"/>
      <c r="E27" s="80" t="s">
        <v>9</v>
      </c>
      <c r="F27" s="85">
        <f>Производственная!F36</f>
        <v>0</v>
      </c>
      <c r="G27" s="73"/>
      <c r="H27" s="65"/>
      <c r="I27" s="59"/>
      <c r="O27" s="59"/>
      <c r="P27" s="59"/>
      <c r="Q27" s="59"/>
    </row>
    <row r="28" spans="1:10" ht="9.75" customHeight="1">
      <c r="A28" s="165" t="s">
        <v>229</v>
      </c>
      <c r="B28" s="179" t="str">
        <f t="shared" si="0"/>
        <v>2.1. Надежность снабжения потребителей товарами (услугами) Перебои в снабжении потребителей (часов на потребителя)</v>
      </c>
      <c r="C28" s="160">
        <v>1</v>
      </c>
      <c r="D28" s="280" t="s">
        <v>43</v>
      </c>
      <c r="E28" s="78" t="s">
        <v>44</v>
      </c>
      <c r="F28" s="134">
        <f>IF(F31=0,0,(F29*F30)/F31)</f>
        <v>0</v>
      </c>
      <c r="G28" s="99"/>
      <c r="H28" s="96"/>
      <c r="J28" s="97"/>
    </row>
    <row r="29" spans="1:17" s="64" customFormat="1" ht="11.25">
      <c r="A29" s="165" t="s">
        <v>230</v>
      </c>
      <c r="B29" s="179" t="str">
        <f t="shared" si="0"/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9" s="160">
        <v>1</v>
      </c>
      <c r="D29" s="280"/>
      <c r="E29" s="80" t="s">
        <v>415</v>
      </c>
      <c r="F29" s="106">
        <v>0</v>
      </c>
      <c r="G29" s="73"/>
      <c r="H29" s="65"/>
      <c r="I29" s="59"/>
      <c r="O29" s="59"/>
      <c r="P29" s="59"/>
      <c r="Q29" s="59"/>
    </row>
    <row r="30" spans="1:17" s="64" customFormat="1" ht="11.25">
      <c r="A30" s="165" t="s">
        <v>231</v>
      </c>
      <c r="B30" s="179" t="str">
        <f t="shared" si="0"/>
        <v>2.1. Надежность снабжения потребителей товарами (услугами)    Количество потребителей, страдающих от отключений (человек)</v>
      </c>
      <c r="C30" s="160">
        <v>1</v>
      </c>
      <c r="D30" s="280"/>
      <c r="E30" s="80" t="s">
        <v>416</v>
      </c>
      <c r="F30" s="106">
        <v>0</v>
      </c>
      <c r="G30" s="73"/>
      <c r="H30" s="65"/>
      <c r="I30" s="59"/>
      <c r="O30" s="59"/>
      <c r="P30" s="59"/>
      <c r="Q30" s="59"/>
    </row>
    <row r="31" spans="1:17" s="64" customFormat="1" ht="11.25">
      <c r="A31" s="165" t="s">
        <v>232</v>
      </c>
      <c r="B31" s="179" t="str">
        <f t="shared" si="0"/>
        <v>2.1. Надежность снабжения потребителей товарами (услугами)    Численность населения, муниципального образования (чел.)</v>
      </c>
      <c r="C31" s="160">
        <v>1</v>
      </c>
      <c r="D31" s="280"/>
      <c r="E31" s="81" t="s">
        <v>45</v>
      </c>
      <c r="F31" s="104">
        <v>0</v>
      </c>
      <c r="G31" s="73"/>
      <c r="H31" s="65"/>
      <c r="I31" s="59"/>
      <c r="O31" s="59"/>
      <c r="P31" s="59"/>
      <c r="Q31" s="59"/>
    </row>
    <row r="32" spans="1:17" s="64" customFormat="1" ht="11.25">
      <c r="A32" s="61" t="s">
        <v>233</v>
      </c>
      <c r="B32" s="179" t="str">
        <f t="shared" si="0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2" s="160">
        <v>1</v>
      </c>
      <c r="D32" s="255" t="s">
        <v>46</v>
      </c>
      <c r="E32" s="78" t="s">
        <v>97</v>
      </c>
      <c r="F32" s="79">
        <f>IF(Справочники!I8=0,0,F33/Справочники!I8)</f>
        <v>24</v>
      </c>
      <c r="G32" s="73"/>
      <c r="H32" s="65"/>
      <c r="I32" s="59"/>
      <c r="O32" s="59"/>
      <c r="P32" s="59"/>
      <c r="Q32" s="59"/>
    </row>
    <row r="33" spans="1:17" s="64" customFormat="1" ht="11.25">
      <c r="A33" s="61" t="s">
        <v>234</v>
      </c>
      <c r="B33" s="179" t="str">
        <f t="shared" si="0"/>
        <v>2.1. Надежность снабжения потребителей товарами (услугами)    Количество часов предоставления услуг в отчетном периоде (часов)</v>
      </c>
      <c r="C33" s="160">
        <v>1</v>
      </c>
      <c r="D33" s="255"/>
      <c r="E33" s="80" t="s">
        <v>153</v>
      </c>
      <c r="F33" s="89">
        <f>Производственная!F60</f>
        <v>3624</v>
      </c>
      <c r="G33" s="73"/>
      <c r="H33" s="65"/>
      <c r="I33" s="59"/>
      <c r="O33" s="59"/>
      <c r="P33" s="59"/>
      <c r="Q33" s="59"/>
    </row>
    <row r="34" spans="1:17" s="64" customFormat="1" ht="11.25">
      <c r="A34" s="61" t="s">
        <v>235</v>
      </c>
      <c r="B34" s="179" t="str">
        <f t="shared" si="0"/>
        <v>2.1. Надежность снабжения потребителей товарами (услугами)    Объем потерь (тыс.куб.м)</v>
      </c>
      <c r="C34" s="160">
        <v>1</v>
      </c>
      <c r="D34" s="255" t="s">
        <v>47</v>
      </c>
      <c r="E34" s="81" t="s">
        <v>5</v>
      </c>
      <c r="F34" s="89">
        <f>Производственная!F27</f>
        <v>88.80000000000001</v>
      </c>
      <c r="G34" s="73"/>
      <c r="H34" s="65"/>
      <c r="I34" s="59"/>
      <c r="O34" s="59"/>
      <c r="P34" s="59"/>
      <c r="Q34" s="59"/>
    </row>
    <row r="35" spans="1:17" s="64" customFormat="1" ht="11.25">
      <c r="A35" s="61" t="s">
        <v>236</v>
      </c>
      <c r="B35" s="179" t="str">
        <f t="shared" si="0"/>
        <v>2.1. Надежность снабжения потребителей товарами (услугами)    Объем отпуска в сеть (тыс.куб.м)</v>
      </c>
      <c r="C35" s="160">
        <v>1</v>
      </c>
      <c r="D35" s="255"/>
      <c r="E35" s="81" t="s">
        <v>6</v>
      </c>
      <c r="F35" s="85">
        <f>Производственная!F28</f>
        <v>212.9</v>
      </c>
      <c r="G35" s="73"/>
      <c r="H35" s="65"/>
      <c r="I35" s="59"/>
      <c r="O35" s="59"/>
      <c r="P35" s="59"/>
      <c r="Q35" s="59"/>
    </row>
    <row r="36" spans="1:17" s="64" customFormat="1" ht="11.25">
      <c r="A36" s="61" t="s">
        <v>237</v>
      </c>
      <c r="B36" s="179" t="str">
        <f t="shared" si="0"/>
        <v>2.1. Надежность снабжения потребителей товарами (услугами) Уровень потерь (%)</v>
      </c>
      <c r="C36" s="160">
        <v>1</v>
      </c>
      <c r="D36" s="255"/>
      <c r="E36" s="83" t="s">
        <v>7</v>
      </c>
      <c r="F36" s="84">
        <f>IF(F35=0,0,F34/F35)</f>
        <v>0.4170972287458901</v>
      </c>
      <c r="G36" s="73"/>
      <c r="H36" s="65"/>
      <c r="I36" s="59"/>
      <c r="O36" s="59"/>
      <c r="P36" s="59"/>
      <c r="Q36" s="59"/>
    </row>
    <row r="37" spans="1:17" s="64" customFormat="1" ht="11.25">
      <c r="A37" s="61" t="s">
        <v>238</v>
      </c>
      <c r="B37" s="179" t="str">
        <f t="shared" si="0"/>
        <v>2.1. Надежность снабжения потребителей товарами (услугами) Коэффициент потерь (куб. м/км)</v>
      </c>
      <c r="C37" s="160">
        <v>1</v>
      </c>
      <c r="D37" s="55" t="s">
        <v>48</v>
      </c>
      <c r="E37" s="83" t="s">
        <v>10</v>
      </c>
      <c r="F37" s="85">
        <f>IF(F23=0,0,F34/F23*1000)</f>
        <v>7928.571428571429</v>
      </c>
      <c r="G37" s="73"/>
      <c r="H37" s="65"/>
      <c r="I37" s="59"/>
      <c r="O37" s="59"/>
      <c r="P37" s="59"/>
      <c r="Q37" s="59"/>
    </row>
    <row r="38" spans="1:17" s="64" customFormat="1" ht="11.25">
      <c r="A38" s="61" t="s">
        <v>239</v>
      </c>
      <c r="B38" s="179" t="str">
        <f t="shared" si="0"/>
        <v>2.1. Надежность снабжения потребителей товарами (услугами) Индекс замены оборудования (%)</v>
      </c>
      <c r="C38" s="160">
        <v>1</v>
      </c>
      <c r="D38" s="281" t="s">
        <v>49</v>
      </c>
      <c r="E38" s="78" t="s">
        <v>50</v>
      </c>
      <c r="F38" s="84">
        <f>IF(SUM(I39:I42)=0,0,AVERAGE(I39:I42))</f>
        <v>0</v>
      </c>
      <c r="G38" s="73"/>
      <c r="H38" s="65"/>
      <c r="I38" s="59"/>
      <c r="O38" s="59"/>
      <c r="P38" s="59"/>
      <c r="Q38" s="59"/>
    </row>
    <row r="39" spans="1:17" s="64" customFormat="1" ht="11.25">
      <c r="A39" s="61" t="s">
        <v>240</v>
      </c>
      <c r="B39" s="179" t="str">
        <f t="shared" si="0"/>
        <v>2.1. Надежность снабжения потребителей товарами (услугами)              -оборудование водозаборов</v>
      </c>
      <c r="C39" s="160">
        <v>1</v>
      </c>
      <c r="D39" s="282"/>
      <c r="E39" s="80" t="s">
        <v>102</v>
      </c>
      <c r="F39" s="86">
        <f>IF(F49=0,0,F44/F49)</f>
        <v>0</v>
      </c>
      <c r="G39" s="73"/>
      <c r="H39" s="65"/>
      <c r="I39" s="59">
        <f>IF(F39&gt;0,F39,"")</f>
      </c>
      <c r="O39" s="59"/>
      <c r="P39" s="59"/>
      <c r="Q39" s="59"/>
    </row>
    <row r="40" spans="1:17" s="64" customFormat="1" ht="11.25">
      <c r="A40" s="61" t="s">
        <v>241</v>
      </c>
      <c r="B40" s="179" t="str">
        <f t="shared" si="0"/>
        <v>2.1. Надежность снабжения потребителей товарами (услугами)              -оборудование системы очистки воды </v>
      </c>
      <c r="C40" s="160">
        <v>1</v>
      </c>
      <c r="D40" s="282"/>
      <c r="E40" s="80" t="s">
        <v>103</v>
      </c>
      <c r="F40" s="86">
        <f>IF(F50=0,0,F45/F50)</f>
        <v>0</v>
      </c>
      <c r="G40" s="73"/>
      <c r="H40" s="65"/>
      <c r="I40" s="59">
        <f>IF(F40&gt;0,F40,"")</f>
      </c>
      <c r="O40" s="59"/>
      <c r="P40" s="59"/>
      <c r="Q40" s="59"/>
    </row>
    <row r="41" spans="1:17" s="64" customFormat="1" ht="11.25">
      <c r="A41" s="61" t="s">
        <v>242</v>
      </c>
      <c r="B41" s="17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1" s="160">
        <v>1</v>
      </c>
      <c r="D41" s="282"/>
      <c r="E41" s="80" t="s">
        <v>104</v>
      </c>
      <c r="F41" s="86">
        <f>IF(F51=0,0,F46/F51)</f>
        <v>0</v>
      </c>
      <c r="G41" s="73"/>
      <c r="H41" s="65"/>
      <c r="I41" s="59">
        <f>IF(F41&gt;0,F41,"")</f>
      </c>
      <c r="O41" s="59"/>
      <c r="P41" s="59"/>
      <c r="Q41" s="59"/>
    </row>
    <row r="42" spans="1:17" s="64" customFormat="1" ht="11.25">
      <c r="A42" s="61" t="s">
        <v>243</v>
      </c>
      <c r="B42" s="179" t="str">
        <f t="shared" si="0"/>
        <v>2.1. Надежность снабжения потребителей товарами (услугами)              -в т.ч. сети (км)</v>
      </c>
      <c r="C42" s="160">
        <v>1</v>
      </c>
      <c r="D42" s="282"/>
      <c r="E42" s="80" t="s">
        <v>65</v>
      </c>
      <c r="F42" s="86">
        <f>IF(F52=0,0,F47/F52)</f>
        <v>0</v>
      </c>
      <c r="G42" s="73"/>
      <c r="H42" s="65"/>
      <c r="I42" s="59">
        <f>IF(F42&gt;0,F42,"")</f>
      </c>
      <c r="O42" s="59"/>
      <c r="P42" s="59"/>
      <c r="Q42" s="59"/>
    </row>
    <row r="43" spans="1:17" s="64" customFormat="1" ht="11.25">
      <c r="A43" s="61" t="s">
        <v>244</v>
      </c>
      <c r="B43" s="179" t="str">
        <f t="shared" si="0"/>
        <v>2.1. Надежность снабжения потребителей товарами (услугами)  Количество замененного оборудования (единиц)</v>
      </c>
      <c r="C43" s="160">
        <v>1</v>
      </c>
      <c r="D43" s="282"/>
      <c r="E43" s="87" t="s">
        <v>66</v>
      </c>
      <c r="F43" s="88"/>
      <c r="G43" s="73"/>
      <c r="H43" s="65"/>
      <c r="I43" s="59"/>
      <c r="O43" s="59"/>
      <c r="P43" s="59"/>
      <c r="Q43" s="59"/>
    </row>
    <row r="44" spans="1:17" s="64" customFormat="1" ht="11.25">
      <c r="A44" s="61" t="s">
        <v>245</v>
      </c>
      <c r="B44" s="179" t="str">
        <f t="shared" si="0"/>
        <v>2.1. Надежность снабжения потребителей товарами (услугами)              -оборудование водозаборов</v>
      </c>
      <c r="C44" s="160">
        <v>1</v>
      </c>
      <c r="D44" s="282"/>
      <c r="E44" s="80" t="s">
        <v>102</v>
      </c>
      <c r="F44" s="107">
        <v>0</v>
      </c>
      <c r="G44" s="73"/>
      <c r="H44" s="65"/>
      <c r="I44" s="59"/>
      <c r="O44" s="59"/>
      <c r="P44" s="59"/>
      <c r="Q44" s="59"/>
    </row>
    <row r="45" spans="1:17" s="64" customFormat="1" ht="11.25">
      <c r="A45" s="61" t="s">
        <v>246</v>
      </c>
      <c r="B45" s="179" t="str">
        <f t="shared" si="0"/>
        <v>2.1. Надежность снабжения потребителей товарами (услугами)              -оборудование системы очистки воды </v>
      </c>
      <c r="C45" s="160">
        <v>1</v>
      </c>
      <c r="D45" s="282"/>
      <c r="E45" s="80" t="s">
        <v>103</v>
      </c>
      <c r="F45" s="107">
        <v>0</v>
      </c>
      <c r="G45" s="73"/>
      <c r="H45" s="65"/>
      <c r="I45" s="59"/>
      <c r="O45" s="59"/>
      <c r="P45" s="59"/>
      <c r="Q45" s="59"/>
    </row>
    <row r="46" spans="1:17" s="64" customFormat="1" ht="11.25">
      <c r="A46" s="61" t="s">
        <v>247</v>
      </c>
      <c r="B46" s="17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6" s="160">
        <v>1</v>
      </c>
      <c r="D46" s="282"/>
      <c r="E46" s="80" t="s">
        <v>104</v>
      </c>
      <c r="F46" s="107">
        <v>0</v>
      </c>
      <c r="G46" s="73"/>
      <c r="H46" s="65"/>
      <c r="I46" s="59"/>
      <c r="O46" s="59"/>
      <c r="P46" s="59"/>
      <c r="Q46" s="59"/>
    </row>
    <row r="47" spans="1:17" s="64" customFormat="1" ht="11.25">
      <c r="A47" s="61" t="s">
        <v>248</v>
      </c>
      <c r="B47" s="179" t="str">
        <f t="shared" si="0"/>
        <v>2.1. Надежность снабжения потребителей товарами (услугами)              -в т.ч. сети (км)</v>
      </c>
      <c r="C47" s="160">
        <v>1</v>
      </c>
      <c r="D47" s="282"/>
      <c r="E47" s="80" t="s">
        <v>65</v>
      </c>
      <c r="F47" s="107">
        <v>0</v>
      </c>
      <c r="G47" s="73"/>
      <c r="H47" s="65"/>
      <c r="I47" s="59"/>
      <c r="O47" s="59"/>
      <c r="P47" s="59"/>
      <c r="Q47" s="59"/>
    </row>
    <row r="48" spans="1:17" s="64" customFormat="1" ht="11.25">
      <c r="A48" s="61" t="s">
        <v>249</v>
      </c>
      <c r="B48" s="179" t="str">
        <f t="shared" si="0"/>
        <v>2.1. Надежность снабжения потребителей товарами (услугами)  Общее количество установленного оборудования (единиц)</v>
      </c>
      <c r="C48" s="160">
        <v>1</v>
      </c>
      <c r="D48" s="282"/>
      <c r="E48" s="87" t="s">
        <v>67</v>
      </c>
      <c r="F48" s="88"/>
      <c r="G48" s="73"/>
      <c r="H48" s="65"/>
      <c r="I48" s="59"/>
      <c r="O48" s="59"/>
      <c r="P48" s="59"/>
      <c r="Q48" s="59"/>
    </row>
    <row r="49" spans="1:17" s="64" customFormat="1" ht="11.25">
      <c r="A49" s="61" t="s">
        <v>250</v>
      </c>
      <c r="B49" s="179" t="str">
        <f t="shared" si="0"/>
        <v>2.1. Надежность снабжения потребителей товарами (услугами)              -оборудование водозаборов</v>
      </c>
      <c r="C49" s="160">
        <v>1</v>
      </c>
      <c r="D49" s="282"/>
      <c r="E49" s="80" t="s">
        <v>102</v>
      </c>
      <c r="F49" s="107">
        <v>0</v>
      </c>
      <c r="G49" s="73"/>
      <c r="H49" s="65"/>
      <c r="I49" s="59"/>
      <c r="O49" s="59"/>
      <c r="P49" s="59"/>
      <c r="Q49" s="59"/>
    </row>
    <row r="50" spans="1:17" s="64" customFormat="1" ht="11.25">
      <c r="A50" s="61" t="s">
        <v>283</v>
      </c>
      <c r="B50" s="179" t="str">
        <f t="shared" si="0"/>
        <v>2.1. Надежность снабжения потребителей товарами (услугами)              -оборудование системы очистки воды </v>
      </c>
      <c r="C50" s="160">
        <v>1</v>
      </c>
      <c r="D50" s="282"/>
      <c r="E50" s="80" t="s">
        <v>103</v>
      </c>
      <c r="F50" s="107">
        <v>0</v>
      </c>
      <c r="G50" s="73"/>
      <c r="H50" s="65"/>
      <c r="I50" s="59"/>
      <c r="O50" s="59"/>
      <c r="P50" s="59"/>
      <c r="Q50" s="59"/>
    </row>
    <row r="51" spans="1:17" s="64" customFormat="1" ht="11.25">
      <c r="A51" s="61" t="s">
        <v>284</v>
      </c>
      <c r="B51" s="17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1" s="160">
        <v>1</v>
      </c>
      <c r="D51" s="282"/>
      <c r="E51" s="80" t="s">
        <v>104</v>
      </c>
      <c r="F51" s="107">
        <v>0</v>
      </c>
      <c r="G51" s="73"/>
      <c r="H51" s="65"/>
      <c r="I51" s="59"/>
      <c r="O51" s="59"/>
      <c r="P51" s="59"/>
      <c r="Q51" s="59"/>
    </row>
    <row r="52" spans="1:17" s="64" customFormat="1" ht="9" customHeight="1">
      <c r="A52" s="61" t="s">
        <v>285</v>
      </c>
      <c r="B52" s="179" t="str">
        <f t="shared" si="0"/>
        <v>2.1. Надежность снабжения потребителей товарами (услугами)              -в т.ч. сети (км)</v>
      </c>
      <c r="C52" s="160">
        <v>1</v>
      </c>
      <c r="D52" s="283"/>
      <c r="E52" s="80" t="s">
        <v>65</v>
      </c>
      <c r="F52" s="107">
        <v>11.2</v>
      </c>
      <c r="G52" s="73"/>
      <c r="H52" s="65"/>
      <c r="I52" s="59"/>
      <c r="O52" s="59"/>
      <c r="P52" s="59"/>
      <c r="Q52" s="59"/>
    </row>
    <row r="53" spans="1:17" s="64" customFormat="1" ht="11.25" customHeight="1">
      <c r="A53" s="61" t="s">
        <v>286</v>
      </c>
      <c r="B53" s="179" t="str">
        <f t="shared" si="0"/>
        <v>2.1. Надежность снабжения потребителей товарами (услугами) Износ систем коммунальной инфраструктуры (%), в том числе:</v>
      </c>
      <c r="C53" s="160">
        <v>1</v>
      </c>
      <c r="D53" s="255" t="s">
        <v>51</v>
      </c>
      <c r="E53" s="78" t="s">
        <v>101</v>
      </c>
      <c r="F53" s="84">
        <f>IF(SUM(I54:I56)=0,0,AVERAGE(I54:I56))</f>
        <v>0.8324999999999999</v>
      </c>
      <c r="G53" s="73"/>
      <c r="H53" s="65"/>
      <c r="I53" s="59"/>
      <c r="O53" s="59"/>
      <c r="P53" s="59"/>
      <c r="Q53" s="59"/>
    </row>
    <row r="54" spans="1:17" s="64" customFormat="1" ht="11.25" customHeight="1">
      <c r="A54" s="61" t="s">
        <v>287</v>
      </c>
      <c r="B54" s="179" t="str">
        <f t="shared" si="0"/>
        <v>2.1. Надежность снабжения потребителей товарами (услугами)              -оборудование водозаборов</v>
      </c>
      <c r="C54" s="160">
        <v>1</v>
      </c>
      <c r="D54" s="255"/>
      <c r="E54" s="80" t="s">
        <v>102</v>
      </c>
      <c r="F54" s="84">
        <f>IF((F66+F58)=0,0,F58/(F66+F58))</f>
        <v>0</v>
      </c>
      <c r="G54" s="73"/>
      <c r="H54" s="65"/>
      <c r="I54" s="59">
        <f>IF(F54&gt;0,F54,"")</f>
      </c>
      <c r="O54" s="59"/>
      <c r="P54" s="59"/>
      <c r="Q54" s="59"/>
    </row>
    <row r="55" spans="1:17" s="64" customFormat="1" ht="12" customHeight="1">
      <c r="A55" s="61" t="s">
        <v>288</v>
      </c>
      <c r="B55" s="179" t="str">
        <f t="shared" si="0"/>
        <v>2.1. Надежность снабжения потребителей товарами (услугами)              -оборудование системы очистки воды </v>
      </c>
      <c r="C55" s="160">
        <v>1</v>
      </c>
      <c r="D55" s="255"/>
      <c r="E55" s="80" t="s">
        <v>103</v>
      </c>
      <c r="F55" s="84">
        <f>IF((F67+F59)=0,0,F59/(F67+F59))</f>
        <v>0</v>
      </c>
      <c r="G55" s="73"/>
      <c r="H55" s="65"/>
      <c r="I55" s="59">
        <f>IF(F55&gt;0,F55,"")</f>
      </c>
      <c r="O55" s="59"/>
      <c r="P55" s="59"/>
      <c r="Q55" s="59"/>
    </row>
    <row r="56" spans="1:17" s="64" customFormat="1" ht="11.25" customHeight="1">
      <c r="A56" s="61" t="s">
        <v>289</v>
      </c>
      <c r="B56" s="17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6" s="160">
        <v>1</v>
      </c>
      <c r="D56" s="255"/>
      <c r="E56" s="80" t="s">
        <v>104</v>
      </c>
      <c r="F56" s="84">
        <f>IF((F68+F60)=0,0,F60/(F68+F60))</f>
        <v>0.8324999999999999</v>
      </c>
      <c r="G56" s="73"/>
      <c r="H56" s="65"/>
      <c r="I56" s="59">
        <f>IF(F56&gt;0,F56,"")</f>
        <v>0.8324999999999999</v>
      </c>
      <c r="O56" s="59"/>
      <c r="P56" s="59"/>
      <c r="Q56" s="59"/>
    </row>
    <row r="57" spans="1:17" s="64" customFormat="1" ht="11.25" customHeight="1">
      <c r="A57" s="61" t="s">
        <v>290</v>
      </c>
      <c r="B57" s="179" t="str">
        <f t="shared" si="0"/>
        <v>2.1. Надежность снабжения потребителей товарами (услугами)    Фактический срок службы оборудования (лет), в том числе:</v>
      </c>
      <c r="C57" s="160">
        <v>1</v>
      </c>
      <c r="D57" s="255"/>
      <c r="E57" s="80" t="s">
        <v>155</v>
      </c>
      <c r="F57" s="89"/>
      <c r="G57" s="73"/>
      <c r="H57" s="65"/>
      <c r="I57" s="59"/>
      <c r="O57" s="59"/>
      <c r="P57" s="59"/>
      <c r="Q57" s="59"/>
    </row>
    <row r="58" spans="1:17" s="64" customFormat="1" ht="11.25" customHeight="1">
      <c r="A58" s="61" t="s">
        <v>291</v>
      </c>
      <c r="B58" s="179" t="str">
        <f t="shared" si="0"/>
        <v>2.1. Надежность снабжения потребителей товарами (услугами)              -оборудование водозаборов</v>
      </c>
      <c r="C58" s="160">
        <v>1</v>
      </c>
      <c r="D58" s="255"/>
      <c r="E58" s="80" t="s">
        <v>102</v>
      </c>
      <c r="F58" s="89">
        <f>Производственная!F69</f>
        <v>0</v>
      </c>
      <c r="G58" s="73"/>
      <c r="H58" s="65"/>
      <c r="I58" s="59"/>
      <c r="O58" s="59"/>
      <c r="P58" s="59"/>
      <c r="Q58" s="59"/>
    </row>
    <row r="59" spans="1:17" s="64" customFormat="1" ht="12.75" customHeight="1">
      <c r="A59" s="61" t="s">
        <v>292</v>
      </c>
      <c r="B59" s="179" t="str">
        <f t="shared" si="0"/>
        <v>2.1. Надежность снабжения потребителей товарами (услугами)              -оборудование системы очистки воды </v>
      </c>
      <c r="C59" s="160">
        <v>1</v>
      </c>
      <c r="D59" s="255"/>
      <c r="E59" s="80" t="s">
        <v>103</v>
      </c>
      <c r="F59" s="89">
        <f>Производственная!F70</f>
        <v>0</v>
      </c>
      <c r="G59" s="73"/>
      <c r="H59" s="65"/>
      <c r="I59" s="59"/>
      <c r="O59" s="59"/>
      <c r="P59" s="59"/>
      <c r="Q59" s="59"/>
    </row>
    <row r="60" spans="1:17" s="64" customFormat="1" ht="12" customHeight="1">
      <c r="A60" s="61" t="s">
        <v>293</v>
      </c>
      <c r="B60" s="17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0" s="160">
        <v>1</v>
      </c>
      <c r="D60" s="255"/>
      <c r="E60" s="80" t="s">
        <v>104</v>
      </c>
      <c r="F60" s="89">
        <f>Производственная!F71</f>
        <v>33.3</v>
      </c>
      <c r="G60" s="73"/>
      <c r="H60" s="65"/>
      <c r="I60" s="59"/>
      <c r="O60" s="59"/>
      <c r="P60" s="59"/>
      <c r="Q60" s="59"/>
    </row>
    <row r="61" spans="1:17" s="64" customFormat="1" ht="11.25" customHeight="1">
      <c r="A61" s="61" t="s">
        <v>294</v>
      </c>
      <c r="B61" s="179" t="str">
        <f t="shared" si="0"/>
        <v>2.1. Надежность снабжения потребителей товарами (услугами)    Нормативный срок службы оборудования (лет), в том числе:</v>
      </c>
      <c r="C61" s="160">
        <v>1</v>
      </c>
      <c r="D61" s="255"/>
      <c r="E61" s="80" t="s">
        <v>156</v>
      </c>
      <c r="F61" s="89"/>
      <c r="G61" s="73"/>
      <c r="H61" s="65"/>
      <c r="I61" s="59"/>
      <c r="O61" s="59"/>
      <c r="P61" s="59"/>
      <c r="Q61" s="59"/>
    </row>
    <row r="62" spans="1:17" s="64" customFormat="1" ht="12.75" customHeight="1">
      <c r="A62" s="61" t="s">
        <v>295</v>
      </c>
      <c r="B62" s="179" t="str">
        <f t="shared" si="0"/>
        <v>2.1. Надежность снабжения потребителей товарами (услугами)              -оборудование водозаборов</v>
      </c>
      <c r="C62" s="160">
        <v>1</v>
      </c>
      <c r="D62" s="255"/>
      <c r="E62" s="80" t="s">
        <v>102</v>
      </c>
      <c r="F62" s="89">
        <f>Производственная!F73</f>
        <v>0</v>
      </c>
      <c r="G62" s="73"/>
      <c r="H62" s="65"/>
      <c r="I62" s="59"/>
      <c r="O62" s="59"/>
      <c r="P62" s="59"/>
      <c r="Q62" s="59"/>
    </row>
    <row r="63" spans="1:17" s="64" customFormat="1" ht="11.25" customHeight="1">
      <c r="A63" s="61" t="s">
        <v>296</v>
      </c>
      <c r="B63" s="179" t="str">
        <f t="shared" si="0"/>
        <v>2.1. Надежность снабжения потребителей товарами (услугами)              -оборудование системы очистки воды </v>
      </c>
      <c r="C63" s="160">
        <v>1</v>
      </c>
      <c r="D63" s="255"/>
      <c r="E63" s="80" t="s">
        <v>103</v>
      </c>
      <c r="F63" s="89">
        <f>Производственная!F74</f>
        <v>0</v>
      </c>
      <c r="G63" s="73"/>
      <c r="H63" s="65"/>
      <c r="I63" s="59"/>
      <c r="O63" s="59"/>
      <c r="P63" s="59"/>
      <c r="Q63" s="59"/>
    </row>
    <row r="64" spans="1:17" s="64" customFormat="1" ht="12" customHeight="1">
      <c r="A64" s="61" t="s">
        <v>297</v>
      </c>
      <c r="B64" s="17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4" s="160">
        <v>1</v>
      </c>
      <c r="D64" s="255"/>
      <c r="E64" s="80" t="s">
        <v>104</v>
      </c>
      <c r="F64" s="89">
        <f>Производственная!F75</f>
        <v>40</v>
      </c>
      <c r="G64" s="73"/>
      <c r="H64" s="65"/>
      <c r="I64" s="59"/>
      <c r="O64" s="59"/>
      <c r="P64" s="59"/>
      <c r="Q64" s="59"/>
    </row>
    <row r="65" spans="1:17" s="64" customFormat="1" ht="12" customHeight="1">
      <c r="A65" s="61" t="s">
        <v>298</v>
      </c>
      <c r="B65" s="179" t="str">
        <f t="shared" si="0"/>
        <v>2.1. Надежность снабжения потребителей товарами (услугами)    Возможный остаточный срок службы оборудования (лет), в том числе:</v>
      </c>
      <c r="C65" s="160">
        <v>1</v>
      </c>
      <c r="D65" s="255"/>
      <c r="E65" s="80" t="s">
        <v>157</v>
      </c>
      <c r="F65" s="89"/>
      <c r="G65" s="73"/>
      <c r="H65" s="65"/>
      <c r="I65" s="59"/>
      <c r="O65" s="59"/>
      <c r="P65" s="59"/>
      <c r="Q65" s="59"/>
    </row>
    <row r="66" spans="1:17" s="64" customFormat="1" ht="11.25" customHeight="1">
      <c r="A66" s="61" t="s">
        <v>299</v>
      </c>
      <c r="B66" s="179" t="str">
        <f t="shared" si="0"/>
        <v>2.1. Надежность снабжения потребителей товарами (услугами)              -оборудование водозаборов</v>
      </c>
      <c r="C66" s="160">
        <v>1</v>
      </c>
      <c r="D66" s="255"/>
      <c r="E66" s="80" t="s">
        <v>102</v>
      </c>
      <c r="F66" s="89">
        <f>Производственная!F77</f>
        <v>0</v>
      </c>
      <c r="G66" s="73"/>
      <c r="H66" s="65"/>
      <c r="I66" s="59"/>
      <c r="O66" s="59"/>
      <c r="P66" s="59"/>
      <c r="Q66" s="59"/>
    </row>
    <row r="67" spans="1:17" s="64" customFormat="1" ht="12" customHeight="1">
      <c r="A67" s="61" t="s">
        <v>300</v>
      </c>
      <c r="B67" s="179" t="str">
        <f t="shared" si="0"/>
        <v>2.1. Надежность снабжения потребителей товарами (услугами)              -оборудование системы очистки воды </v>
      </c>
      <c r="C67" s="160">
        <v>1</v>
      </c>
      <c r="D67" s="255"/>
      <c r="E67" s="80" t="s">
        <v>103</v>
      </c>
      <c r="F67" s="89">
        <f>Производственная!F78</f>
        <v>0</v>
      </c>
      <c r="G67" s="73"/>
      <c r="H67" s="65"/>
      <c r="I67" s="59"/>
      <c r="O67" s="59"/>
      <c r="P67" s="59"/>
      <c r="Q67" s="59"/>
    </row>
    <row r="68" spans="1:17" s="64" customFormat="1" ht="12.75" customHeight="1">
      <c r="A68" s="61" t="s">
        <v>301</v>
      </c>
      <c r="B68" s="17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8" s="160">
        <v>1</v>
      </c>
      <c r="D68" s="255"/>
      <c r="E68" s="80" t="s">
        <v>104</v>
      </c>
      <c r="F68" s="89">
        <f>Производственная!F79</f>
        <v>6.7</v>
      </c>
      <c r="G68" s="73"/>
      <c r="H68" s="65"/>
      <c r="I68" s="59"/>
      <c r="O68" s="59"/>
      <c r="P68" s="59"/>
      <c r="Q68" s="59"/>
    </row>
    <row r="69" spans="1:17" s="64" customFormat="1" ht="11.25" customHeight="1">
      <c r="A69" s="61" t="s">
        <v>302</v>
      </c>
      <c r="B69" s="179" t="str">
        <f t="shared" si="0"/>
        <v>2.1. Надежность снабжения потребителей товарами (услугами) Удельный вес сетей, нуждающихся в замене (%)</v>
      </c>
      <c r="C69" s="160">
        <v>1</v>
      </c>
      <c r="D69" s="255" t="s">
        <v>52</v>
      </c>
      <c r="E69" s="78" t="s">
        <v>106</v>
      </c>
      <c r="F69" s="84">
        <f>IF(F23=0,0,F70/F23)</f>
        <v>0.11160714285714286</v>
      </c>
      <c r="G69" s="73"/>
      <c r="H69" s="65"/>
      <c r="I69" s="59"/>
      <c r="O69" s="59"/>
      <c r="P69" s="59"/>
      <c r="Q69" s="59"/>
    </row>
    <row r="70" spans="1:17" s="64" customFormat="1" ht="11.25" customHeight="1">
      <c r="A70" s="61" t="s">
        <v>303</v>
      </c>
      <c r="B70" s="179" t="str">
        <f t="shared" si="0"/>
        <v>2.1. Надежность снабжения потребителей товарами (услугами)    Протяженность сетей, нуждающихся в замене (км):</v>
      </c>
      <c r="C70" s="160">
        <v>1</v>
      </c>
      <c r="D70" s="255"/>
      <c r="E70" s="80" t="s">
        <v>417</v>
      </c>
      <c r="F70" s="85">
        <f>Производственная!F81</f>
        <v>1.25</v>
      </c>
      <c r="G70" s="73"/>
      <c r="H70" s="65"/>
      <c r="I70" s="59"/>
      <c r="O70" s="59"/>
      <c r="P70" s="59"/>
      <c r="Q70" s="59"/>
    </row>
    <row r="71" spans="1:17" s="64" customFormat="1" ht="9.75" customHeight="1">
      <c r="A71" s="61" t="s">
        <v>304</v>
      </c>
      <c r="B71" s="179" t="str">
        <f t="shared" si="0"/>
        <v>2.1. Надежность снабжения потребителей товарами (услугами)    Справочно:        диаметр от 50мм до 250мм, (км)</v>
      </c>
      <c r="C71" s="160">
        <v>1</v>
      </c>
      <c r="D71" s="255"/>
      <c r="E71" s="80" t="s">
        <v>348</v>
      </c>
      <c r="F71" s="85">
        <f>Производственная!F82</f>
        <v>1.25</v>
      </c>
      <c r="G71" s="73"/>
      <c r="H71" s="65"/>
      <c r="I71" s="59"/>
      <c r="O71" s="59"/>
      <c r="P71" s="59"/>
      <c r="Q71" s="59"/>
    </row>
    <row r="72" spans="1:17" s="64" customFormat="1" ht="11.25" customHeight="1">
      <c r="A72" s="61" t="s">
        <v>305</v>
      </c>
      <c r="B72" s="179" t="str">
        <f t="shared" si="0"/>
        <v>2.1. Надежность снабжения потребителей товарами (услугами)                             диаметр от 250мм до 500мм, (км)</v>
      </c>
      <c r="C72" s="160">
        <v>1</v>
      </c>
      <c r="D72" s="255"/>
      <c r="E72" s="80" t="s">
        <v>88</v>
      </c>
      <c r="F72" s="85">
        <f>Производственная!F83</f>
        <v>0</v>
      </c>
      <c r="G72" s="73"/>
      <c r="H72" s="65"/>
      <c r="I72" s="59"/>
      <c r="O72" s="59"/>
      <c r="P72" s="59"/>
      <c r="Q72" s="59"/>
    </row>
    <row r="73" spans="1:17" s="64" customFormat="1" ht="10.5" customHeight="1">
      <c r="A73" s="61" t="s">
        <v>306</v>
      </c>
      <c r="B73" s="179" t="str">
        <f t="shared" si="0"/>
        <v>2.1. Надежность снабжения потребителей товарами (услугами)                             диаметр от 500мм до 1000мм, (км)</v>
      </c>
      <c r="C73" s="160">
        <v>1</v>
      </c>
      <c r="D73" s="255"/>
      <c r="E73" s="80" t="s">
        <v>89</v>
      </c>
      <c r="F73" s="85">
        <f>Производственная!F84</f>
        <v>0</v>
      </c>
      <c r="G73" s="73"/>
      <c r="H73" s="65"/>
      <c r="I73" s="59"/>
      <c r="O73" s="59"/>
      <c r="P73" s="59"/>
      <c r="Q73" s="59"/>
    </row>
    <row r="74" spans="1:17" s="64" customFormat="1" ht="9.75" customHeight="1">
      <c r="A74" s="61" t="s">
        <v>307</v>
      </c>
      <c r="B74" s="179" t="str">
        <f t="shared" si="0"/>
        <v>2.1. Надежность снабжения потребителей товарами (услугами)                             диаметр от 1000мм, (км)</v>
      </c>
      <c r="C74" s="160">
        <v>1</v>
      </c>
      <c r="D74" s="255"/>
      <c r="E74" s="80" t="s">
        <v>9</v>
      </c>
      <c r="F74" s="85">
        <f>Производственная!F85</f>
        <v>0</v>
      </c>
      <c r="G74" s="73"/>
      <c r="H74" s="65"/>
      <c r="I74" s="59"/>
      <c r="O74" s="59"/>
      <c r="P74" s="59"/>
      <c r="Q74" s="59"/>
    </row>
    <row r="75" spans="1:17" s="64" customFormat="1" ht="12" customHeight="1">
      <c r="A75" s="61"/>
      <c r="B75" s="61"/>
      <c r="C75" s="160">
        <v>1</v>
      </c>
      <c r="D75" s="284" t="s">
        <v>411</v>
      </c>
      <c r="E75" s="285"/>
      <c r="F75" s="286"/>
      <c r="G75" s="135"/>
      <c r="H75" s="65"/>
      <c r="I75" s="59"/>
      <c r="O75" s="59"/>
      <c r="P75" s="59"/>
      <c r="Q75" s="59"/>
    </row>
    <row r="76" spans="1:17" s="64" customFormat="1" ht="12.75" customHeight="1">
      <c r="A76" s="61" t="s">
        <v>308</v>
      </c>
      <c r="B76" s="179" t="str">
        <f>$D$75&amp;" "&amp;E76</f>
        <v>2.2. Сбалансированность системы коммунальной инфраструктуры Уровень загрузки производственных мощностей (%)</v>
      </c>
      <c r="C76" s="160">
        <v>1</v>
      </c>
      <c r="D76" s="280" t="s">
        <v>53</v>
      </c>
      <c r="E76" s="78" t="s">
        <v>54</v>
      </c>
      <c r="F76" s="84">
        <f>IF(SUM(I77:I79)=0,0,AVERAGE(I77:I79))</f>
        <v>0.9112699567692506</v>
      </c>
      <c r="G76" s="73"/>
      <c r="H76" s="65"/>
      <c r="I76" s="59"/>
      <c r="O76" s="59"/>
      <c r="P76" s="59"/>
      <c r="Q76" s="59"/>
    </row>
    <row r="77" spans="1:17" s="64" customFormat="1" ht="11.25">
      <c r="A77" s="61" t="s">
        <v>309</v>
      </c>
      <c r="B77" s="179" t="str">
        <f aca="true" t="shared" si="1" ref="B77:B99">$D$75&amp;" "&amp;E77</f>
        <v>2.2. Сбалансированность системы коммунальной инфраструктуры              -оборудование водозаборов</v>
      </c>
      <c r="C77" s="160">
        <v>1</v>
      </c>
      <c r="D77" s="280"/>
      <c r="E77" s="80" t="s">
        <v>102</v>
      </c>
      <c r="F77" s="86">
        <f>IF(F85=0,0,F81/F85)</f>
        <v>0</v>
      </c>
      <c r="G77" s="73"/>
      <c r="H77" s="65"/>
      <c r="I77" s="59">
        <f>IF(F77&gt;0,F77,"")</f>
      </c>
      <c r="O77" s="59"/>
      <c r="P77" s="59"/>
      <c r="Q77" s="59"/>
    </row>
    <row r="78" spans="1:17" s="64" customFormat="1" ht="11.25">
      <c r="A78" s="61" t="s">
        <v>310</v>
      </c>
      <c r="B78" s="179" t="str">
        <f t="shared" si="1"/>
        <v>2.2. Сбалансированность системы коммунальной инфраструктуры              -оборудование системы очистки воды </v>
      </c>
      <c r="C78" s="160">
        <v>1</v>
      </c>
      <c r="D78" s="280"/>
      <c r="E78" s="80" t="s">
        <v>103</v>
      </c>
      <c r="F78" s="86">
        <f>IF(F86=0,0,F82/F86)</f>
        <v>0</v>
      </c>
      <c r="G78" s="73"/>
      <c r="H78" s="65"/>
      <c r="I78" s="59">
        <f>IF(F78&gt;0,F78,"")</f>
      </c>
      <c r="O78" s="59"/>
      <c r="P78" s="59"/>
      <c r="Q78" s="59"/>
    </row>
    <row r="79" spans="1:17" s="64" customFormat="1" ht="11.25">
      <c r="A79" s="61" t="s">
        <v>311</v>
      </c>
      <c r="B79" s="17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79" s="160">
        <v>1</v>
      </c>
      <c r="D79" s="280"/>
      <c r="E79" s="80" t="s">
        <v>104</v>
      </c>
      <c r="F79" s="86">
        <f>IF(F87=0,0,F83/F87)</f>
        <v>0.9112699567692506</v>
      </c>
      <c r="G79" s="73"/>
      <c r="H79" s="65"/>
      <c r="I79" s="59">
        <f>IF(F79&gt;0,F79,"")</f>
        <v>0.9112699567692506</v>
      </c>
      <c r="O79" s="59"/>
      <c r="P79" s="59"/>
      <c r="Q79" s="59"/>
    </row>
    <row r="80" spans="1:17" s="64" customFormat="1" ht="11.25">
      <c r="A80" s="61" t="s">
        <v>312</v>
      </c>
      <c r="B80" s="179" t="str">
        <f t="shared" si="1"/>
        <v>2.2. Сбалансированность системы коммунальной инфраструктуры Фактическая производительность оборудования (тыс. куб. м)</v>
      </c>
      <c r="C80" s="160">
        <v>1</v>
      </c>
      <c r="D80" s="280"/>
      <c r="E80" s="87" t="s">
        <v>55</v>
      </c>
      <c r="F80" s="88"/>
      <c r="G80" s="73"/>
      <c r="H80" s="65"/>
      <c r="I80" s="59"/>
      <c r="O80" s="59"/>
      <c r="P80" s="59"/>
      <c r="Q80" s="59"/>
    </row>
    <row r="81" spans="1:17" s="64" customFormat="1" ht="11.25">
      <c r="A81" s="61" t="s">
        <v>313</v>
      </c>
      <c r="B81" s="179" t="str">
        <f t="shared" si="1"/>
        <v>2.2. Сбалансированность системы коммунальной инфраструктуры              -оборудование водозаборов</v>
      </c>
      <c r="C81" s="160">
        <v>1</v>
      </c>
      <c r="D81" s="280"/>
      <c r="E81" s="80" t="s">
        <v>102</v>
      </c>
      <c r="F81" s="107">
        <v>0</v>
      </c>
      <c r="G81" s="73"/>
      <c r="H81" s="65"/>
      <c r="I81" s="59"/>
      <c r="O81" s="59"/>
      <c r="P81" s="59"/>
      <c r="Q81" s="59"/>
    </row>
    <row r="82" spans="1:17" s="64" customFormat="1" ht="11.25">
      <c r="A82" s="61" t="s">
        <v>314</v>
      </c>
      <c r="B82" s="179" t="str">
        <f t="shared" si="1"/>
        <v>2.2. Сбалансированность системы коммунальной инфраструктуры              -оборудование системы очистки воды </v>
      </c>
      <c r="C82" s="160">
        <v>1</v>
      </c>
      <c r="D82" s="280"/>
      <c r="E82" s="80" t="s">
        <v>103</v>
      </c>
      <c r="F82" s="107">
        <v>0</v>
      </c>
      <c r="G82" s="73"/>
      <c r="H82" s="65"/>
      <c r="I82" s="59"/>
      <c r="O82" s="59"/>
      <c r="P82" s="59"/>
      <c r="Q82" s="59"/>
    </row>
    <row r="83" spans="1:17" s="64" customFormat="1" ht="11.25">
      <c r="A83" s="61" t="s">
        <v>315</v>
      </c>
      <c r="B83" s="17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3" s="160">
        <v>1</v>
      </c>
      <c r="D83" s="280"/>
      <c r="E83" s="80" t="s">
        <v>104</v>
      </c>
      <c r="F83" s="107">
        <v>212.9</v>
      </c>
      <c r="G83" s="73"/>
      <c r="H83" s="65"/>
      <c r="I83" s="59"/>
      <c r="O83" s="59"/>
      <c r="P83" s="59"/>
      <c r="Q83" s="59"/>
    </row>
    <row r="84" spans="1:17" s="64" customFormat="1" ht="11.25">
      <c r="A84" s="61" t="s">
        <v>316</v>
      </c>
      <c r="B84" s="179" t="str">
        <f t="shared" si="1"/>
        <v>2.2. Сбалансированность системы коммунальной инфраструктуры Установленная производительность оборудования (тыс. куб. м)</v>
      </c>
      <c r="C84" s="160">
        <v>1</v>
      </c>
      <c r="D84" s="280"/>
      <c r="E84" s="87" t="s">
        <v>56</v>
      </c>
      <c r="F84" s="82"/>
      <c r="G84" s="73"/>
      <c r="H84" s="65"/>
      <c r="I84" s="59"/>
      <c r="O84" s="59"/>
      <c r="P84" s="59"/>
      <c r="Q84" s="59"/>
    </row>
    <row r="85" spans="1:17" s="64" customFormat="1" ht="11.25">
      <c r="A85" s="61" t="s">
        <v>317</v>
      </c>
      <c r="B85" s="179" t="str">
        <f t="shared" si="1"/>
        <v>2.2. Сбалансированность системы коммунальной инфраструктуры              -оборудование водозаборов</v>
      </c>
      <c r="C85" s="160">
        <v>1</v>
      </c>
      <c r="D85" s="280"/>
      <c r="E85" s="80" t="s">
        <v>102</v>
      </c>
      <c r="F85" s="107">
        <v>0</v>
      </c>
      <c r="G85" s="73"/>
      <c r="H85" s="65"/>
      <c r="I85" s="59"/>
      <c r="O85" s="59"/>
      <c r="P85" s="59"/>
      <c r="Q85" s="59"/>
    </row>
    <row r="86" spans="1:17" s="64" customFormat="1" ht="11.25">
      <c r="A86" s="61" t="s">
        <v>318</v>
      </c>
      <c r="B86" s="179" t="str">
        <f t="shared" si="1"/>
        <v>2.2. Сбалансированность системы коммунальной инфраструктуры              -оборудование системы очистки воды </v>
      </c>
      <c r="C86" s="160">
        <v>1</v>
      </c>
      <c r="D86" s="280"/>
      <c r="E86" s="80" t="s">
        <v>103</v>
      </c>
      <c r="F86" s="107">
        <v>0</v>
      </c>
      <c r="G86" s="73"/>
      <c r="H86" s="65"/>
      <c r="I86" s="59"/>
      <c r="O86" s="59"/>
      <c r="P86" s="59"/>
      <c r="Q86" s="59"/>
    </row>
    <row r="87" spans="1:17" s="64" customFormat="1" ht="11.25">
      <c r="A87" s="61" t="s">
        <v>252</v>
      </c>
      <c r="B87" s="17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7" s="160">
        <v>1</v>
      </c>
      <c r="D87" s="280"/>
      <c r="E87" s="80" t="s">
        <v>104</v>
      </c>
      <c r="F87" s="107">
        <v>233.63</v>
      </c>
      <c r="G87" s="73"/>
      <c r="H87" s="65"/>
      <c r="I87" s="59"/>
      <c r="O87" s="59"/>
      <c r="P87" s="59"/>
      <c r="Q87" s="59"/>
    </row>
    <row r="88" spans="1:17" s="64" customFormat="1" ht="11.25">
      <c r="A88" s="61" t="s">
        <v>253</v>
      </c>
      <c r="B88" s="179" t="str">
        <f t="shared" si="1"/>
        <v>2.2. Сбалансированность системы коммунальной инфраструктуры Обеспеченность потребления товаров и услуг приборами учета (%)</v>
      </c>
      <c r="C88" s="160">
        <v>1</v>
      </c>
      <c r="D88" s="281" t="s">
        <v>57</v>
      </c>
      <c r="E88" s="78" t="s">
        <v>58</v>
      </c>
      <c r="F88" s="84">
        <f>IF(SUM(I89:I91)=0,0,AVERAGE(I89:I91))</f>
        <v>0.2723609991941982</v>
      </c>
      <c r="G88" s="73"/>
      <c r="H88" s="65"/>
      <c r="I88" s="59"/>
      <c r="O88" s="59"/>
      <c r="P88" s="59"/>
      <c r="Q88" s="59"/>
    </row>
    <row r="89" spans="1:17" s="64" customFormat="1" ht="11.25">
      <c r="A89" s="61" t="s">
        <v>254</v>
      </c>
      <c r="B89" s="179" t="str">
        <f t="shared" si="1"/>
        <v>2.2. Сбалансированность системы коммунальной инфраструктуры              -оборудование водозаборов</v>
      </c>
      <c r="C89" s="160">
        <v>1</v>
      </c>
      <c r="D89" s="282"/>
      <c r="E89" s="80" t="s">
        <v>102</v>
      </c>
      <c r="F89" s="86">
        <f>IF(F97=0,0,F93/F97)</f>
        <v>0</v>
      </c>
      <c r="G89" s="73"/>
      <c r="H89" s="65"/>
      <c r="I89" s="59">
        <f>IF(F89&gt;0,F89,"")</f>
      </c>
      <c r="O89" s="59"/>
      <c r="P89" s="59"/>
      <c r="Q89" s="59"/>
    </row>
    <row r="90" spans="1:17" s="64" customFormat="1" ht="11.25">
      <c r="A90" s="61" t="s">
        <v>255</v>
      </c>
      <c r="B90" s="179" t="str">
        <f t="shared" si="1"/>
        <v>2.2. Сбалансированность системы коммунальной инфраструктуры              -оборудование системы очистки воды </v>
      </c>
      <c r="C90" s="160">
        <v>1</v>
      </c>
      <c r="D90" s="282"/>
      <c r="E90" s="80" t="s">
        <v>103</v>
      </c>
      <c r="F90" s="86">
        <f>IF(F98=0,0,F94/F98)</f>
        <v>0</v>
      </c>
      <c r="G90" s="73"/>
      <c r="H90" s="65"/>
      <c r="I90" s="59">
        <f>IF(F90&gt;0,F90,"")</f>
      </c>
      <c r="O90" s="59"/>
      <c r="P90" s="59"/>
      <c r="Q90" s="59"/>
    </row>
    <row r="91" spans="1:17" s="64" customFormat="1" ht="11.25">
      <c r="A91" s="61" t="s">
        <v>256</v>
      </c>
      <c r="B91" s="17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1" s="160">
        <v>1</v>
      </c>
      <c r="D91" s="282"/>
      <c r="E91" s="80" t="s">
        <v>104</v>
      </c>
      <c r="F91" s="86">
        <f>IF(F99=0,0,F95/F99)</f>
        <v>0.2723609991941982</v>
      </c>
      <c r="G91" s="73"/>
      <c r="H91" s="65"/>
      <c r="I91" s="59">
        <f>IF(F91&gt;0,F91,"")</f>
        <v>0.2723609991941982</v>
      </c>
      <c r="O91" s="59"/>
      <c r="P91" s="59"/>
      <c r="Q91" s="59"/>
    </row>
    <row r="92" spans="1:17" s="64" customFormat="1" ht="11.25">
      <c r="A92" s="61" t="s">
        <v>350</v>
      </c>
      <c r="B92" s="179" t="str">
        <f t="shared" si="1"/>
        <v>2.2. Сбалансированность системы коммунальной инфраструктуры Объем товаров и услуг, реализуемый по приборам учета  (тыс. куб. м)</v>
      </c>
      <c r="C92" s="160">
        <v>1</v>
      </c>
      <c r="D92" s="282"/>
      <c r="E92" s="87" t="s">
        <v>59</v>
      </c>
      <c r="F92" s="88"/>
      <c r="G92" s="73"/>
      <c r="H92" s="65"/>
      <c r="I92" s="59"/>
      <c r="O92" s="59"/>
      <c r="P92" s="59"/>
      <c r="Q92" s="59"/>
    </row>
    <row r="93" spans="1:17" s="64" customFormat="1" ht="11.25">
      <c r="A93" s="61" t="s">
        <v>351</v>
      </c>
      <c r="B93" s="179" t="str">
        <f t="shared" si="1"/>
        <v>2.2. Сбалансированность системы коммунальной инфраструктуры              -оборудование водозаборов</v>
      </c>
      <c r="C93" s="160">
        <v>1</v>
      </c>
      <c r="D93" s="282"/>
      <c r="E93" s="80" t="s">
        <v>102</v>
      </c>
      <c r="F93" s="107">
        <v>0</v>
      </c>
      <c r="G93" s="73"/>
      <c r="H93" s="65"/>
      <c r="I93" s="59"/>
      <c r="O93" s="59"/>
      <c r="P93" s="59"/>
      <c r="Q93" s="59"/>
    </row>
    <row r="94" spans="1:17" s="64" customFormat="1" ht="11.25">
      <c r="A94" s="61" t="s">
        <v>352</v>
      </c>
      <c r="B94" s="179" t="str">
        <f t="shared" si="1"/>
        <v>2.2. Сбалансированность системы коммунальной инфраструктуры              -оборудование системы очистки воды </v>
      </c>
      <c r="C94" s="160">
        <v>1</v>
      </c>
      <c r="D94" s="282"/>
      <c r="E94" s="80" t="s">
        <v>103</v>
      </c>
      <c r="F94" s="107">
        <v>0</v>
      </c>
      <c r="G94" s="73"/>
      <c r="H94" s="65"/>
      <c r="I94" s="59"/>
      <c r="O94" s="59"/>
      <c r="P94" s="59"/>
      <c r="Q94" s="59"/>
    </row>
    <row r="95" spans="1:17" s="64" customFormat="1" ht="11.25">
      <c r="A95" s="61" t="s">
        <v>353</v>
      </c>
      <c r="B95" s="17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5" s="160">
        <v>1</v>
      </c>
      <c r="D95" s="282"/>
      <c r="E95" s="80" t="s">
        <v>104</v>
      </c>
      <c r="F95" s="107">
        <v>33.8</v>
      </c>
      <c r="G95" s="73"/>
      <c r="H95" s="65"/>
      <c r="I95" s="59"/>
      <c r="O95" s="59"/>
      <c r="P95" s="59"/>
      <c r="Q95" s="59"/>
    </row>
    <row r="96" spans="1:17" s="64" customFormat="1" ht="11.25">
      <c r="A96" s="61" t="s">
        <v>354</v>
      </c>
      <c r="B96" s="179" t="str">
        <f t="shared" si="1"/>
        <v>2.2. Сбалансированность системы коммунальной инфраструктуры Общий объем реализации товаров и услуг (тыс. куб. м)</v>
      </c>
      <c r="C96" s="160">
        <v>1</v>
      </c>
      <c r="D96" s="282"/>
      <c r="E96" s="87" t="s">
        <v>60</v>
      </c>
      <c r="F96" s="82"/>
      <c r="G96" s="73"/>
      <c r="H96" s="65"/>
      <c r="I96" s="59"/>
      <c r="O96" s="59"/>
      <c r="P96" s="59"/>
      <c r="Q96" s="59"/>
    </row>
    <row r="97" spans="1:17" s="64" customFormat="1" ht="11.25">
      <c r="A97" s="61" t="s">
        <v>355</v>
      </c>
      <c r="B97" s="179" t="str">
        <f t="shared" si="1"/>
        <v>2.2. Сбалансированность системы коммунальной инфраструктуры              -оборудование водозаборов</v>
      </c>
      <c r="C97" s="160">
        <v>1</v>
      </c>
      <c r="D97" s="282"/>
      <c r="E97" s="80" t="s">
        <v>102</v>
      </c>
      <c r="F97" s="107">
        <v>0</v>
      </c>
      <c r="G97" s="73"/>
      <c r="H97" s="65"/>
      <c r="I97" s="59"/>
      <c r="O97" s="59"/>
      <c r="P97" s="59"/>
      <c r="Q97" s="59"/>
    </row>
    <row r="98" spans="1:17" s="64" customFormat="1" ht="11.25">
      <c r="A98" s="61" t="s">
        <v>356</v>
      </c>
      <c r="B98" s="179" t="str">
        <f t="shared" si="1"/>
        <v>2.2. Сбалансированность системы коммунальной инфраструктуры              -оборудование системы очистки воды </v>
      </c>
      <c r="C98" s="160">
        <v>1</v>
      </c>
      <c r="D98" s="282"/>
      <c r="E98" s="80" t="s">
        <v>103</v>
      </c>
      <c r="F98" s="107">
        <v>0</v>
      </c>
      <c r="G98" s="73"/>
      <c r="H98" s="65"/>
      <c r="I98" s="59"/>
      <c r="O98" s="59"/>
      <c r="P98" s="59"/>
      <c r="Q98" s="59"/>
    </row>
    <row r="99" spans="1:17" s="64" customFormat="1" ht="11.25">
      <c r="A99" s="61" t="s">
        <v>357</v>
      </c>
      <c r="B99" s="17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9" s="160">
        <v>1</v>
      </c>
      <c r="D99" s="282"/>
      <c r="E99" s="80" t="s">
        <v>104</v>
      </c>
      <c r="F99" s="107">
        <v>124.1</v>
      </c>
      <c r="G99" s="73"/>
      <c r="H99" s="65"/>
      <c r="I99" s="59"/>
      <c r="O99" s="59"/>
      <c r="P99" s="59"/>
      <c r="Q99" s="59"/>
    </row>
    <row r="100" spans="1:17" s="64" customFormat="1" ht="11.25">
      <c r="A100" s="61" t="s">
        <v>322</v>
      </c>
      <c r="B100" s="179" t="s">
        <v>84</v>
      </c>
      <c r="C100" s="160">
        <v>1</v>
      </c>
      <c r="D100" s="282"/>
      <c r="E100" s="171" t="s">
        <v>320</v>
      </c>
      <c r="F100" s="170">
        <v>1.46</v>
      </c>
      <c r="G100" s="73"/>
      <c r="H100" s="65"/>
      <c r="I100" s="59"/>
      <c r="O100" s="59"/>
      <c r="P100" s="59"/>
      <c r="Q100" s="59"/>
    </row>
    <row r="101" spans="1:17" s="64" customFormat="1" ht="11.25">
      <c r="A101" s="61" t="s">
        <v>323</v>
      </c>
      <c r="B101" s="179" t="s">
        <v>85</v>
      </c>
      <c r="C101" s="160">
        <v>1</v>
      </c>
      <c r="D101" s="283"/>
      <c r="E101" s="80" t="s">
        <v>321</v>
      </c>
      <c r="F101" s="170">
        <v>34.9</v>
      </c>
      <c r="G101" s="73"/>
      <c r="H101" s="65"/>
      <c r="I101" s="59"/>
      <c r="O101" s="59"/>
      <c r="P101" s="59"/>
      <c r="Q101" s="59"/>
    </row>
    <row r="102" spans="1:17" s="64" customFormat="1" ht="11.25" customHeight="1">
      <c r="A102" s="61"/>
      <c r="B102" s="61"/>
      <c r="C102" s="160">
        <v>1</v>
      </c>
      <c r="D102" s="277" t="s">
        <v>412</v>
      </c>
      <c r="E102" s="278"/>
      <c r="F102" s="279"/>
      <c r="G102" s="73"/>
      <c r="H102" s="65"/>
      <c r="I102" s="59"/>
      <c r="O102" s="59"/>
      <c r="P102" s="59"/>
      <c r="Q102" s="59"/>
    </row>
    <row r="103" spans="1:17" s="64" customFormat="1" ht="11.25">
      <c r="A103" s="61" t="s">
        <v>358</v>
      </c>
      <c r="B103" s="179" t="str">
        <f>$D$102&amp;" "&amp;E103</f>
        <v>2.3. Доступность товаров и услуг для потребителей Доля потребителей в жилых домах, обеспеченных доступом к объектам (%)</v>
      </c>
      <c r="C103" s="160">
        <v>1</v>
      </c>
      <c r="D103" s="280" t="s">
        <v>61</v>
      </c>
      <c r="E103" s="78" t="s">
        <v>62</v>
      </c>
      <c r="F103" s="86">
        <f>IF(F31=0,0,F104/F31)</f>
        <v>0</v>
      </c>
      <c r="G103" s="73"/>
      <c r="H103" s="65"/>
      <c r="I103" s="59"/>
      <c r="O103" s="59"/>
      <c r="P103" s="59"/>
      <c r="Q103" s="59"/>
    </row>
    <row r="104" spans="1:17" s="64" customFormat="1" ht="11.25">
      <c r="A104" s="61" t="s">
        <v>359</v>
      </c>
      <c r="B104" s="179" t="str">
        <f aca="true" t="shared" si="2" ref="B104:B115">$D$102&amp;" "&amp;E104</f>
        <v>2.3. Доступность товаров и услуг для потребителей    Численность населения, пользующихся услугами данной организации (чел.)</v>
      </c>
      <c r="C104" s="160">
        <v>1</v>
      </c>
      <c r="D104" s="280"/>
      <c r="E104" s="81" t="s">
        <v>13</v>
      </c>
      <c r="F104" s="89">
        <f>Производственная!F40</f>
        <v>5077</v>
      </c>
      <c r="G104" s="73"/>
      <c r="H104" s="65"/>
      <c r="I104" s="59"/>
      <c r="O104" s="59"/>
      <c r="P104" s="59"/>
      <c r="Q104" s="59"/>
    </row>
    <row r="105" spans="1:17" s="64" customFormat="1" ht="12" customHeight="1">
      <c r="A105" s="61" t="s">
        <v>360</v>
      </c>
      <c r="B105" s="179" t="str">
        <f t="shared" si="2"/>
        <v>2.3. Доступность товаров и услуг для потребителей Доля расходов на оплату услуг в совокупном доходе населения (%)</v>
      </c>
      <c r="C105" s="160">
        <v>1</v>
      </c>
      <c r="D105" s="255" t="s">
        <v>63</v>
      </c>
      <c r="E105" s="83" t="s">
        <v>137</v>
      </c>
      <c r="F105" s="86">
        <f>IF(F107=0,0,F106/F107)</f>
        <v>0.004644268774703557</v>
      </c>
      <c r="G105" s="73"/>
      <c r="H105" s="65"/>
      <c r="I105" s="59"/>
      <c r="O105" s="59"/>
      <c r="P105" s="59"/>
      <c r="Q105" s="59"/>
    </row>
    <row r="106" spans="1:17" s="64" customFormat="1" ht="11.25">
      <c r="A106" s="61" t="s">
        <v>361</v>
      </c>
      <c r="B106" s="179" t="str">
        <f t="shared" si="2"/>
        <v>2.3. Доступность товаров и услуг для потребителей    Среднемесячный платеж населения за услуги водоснабжения (руб.)</v>
      </c>
      <c r="C106" s="160">
        <v>1</v>
      </c>
      <c r="D106" s="255"/>
      <c r="E106" s="81" t="s">
        <v>40</v>
      </c>
      <c r="F106" s="85">
        <f>Производственная!F88</f>
        <v>61.1</v>
      </c>
      <c r="G106" s="73"/>
      <c r="H106" s="65"/>
      <c r="I106" s="59"/>
      <c r="O106" s="59"/>
      <c r="P106" s="59"/>
      <c r="Q106" s="59"/>
    </row>
    <row r="107" spans="1:17" s="64" customFormat="1" ht="11.25">
      <c r="A107" s="61" t="s">
        <v>362</v>
      </c>
      <c r="B107" s="179" t="str">
        <f t="shared" si="2"/>
        <v>2.3. Доступность товаров и услуг для потребителей    Денежные доходы населения, средние на человека (руб.)</v>
      </c>
      <c r="C107" s="160">
        <v>1</v>
      </c>
      <c r="D107" s="255"/>
      <c r="E107" s="81" t="s">
        <v>41</v>
      </c>
      <c r="F107" s="85">
        <f>Производственная!F89</f>
        <v>13156</v>
      </c>
      <c r="G107" s="73"/>
      <c r="H107" s="65"/>
      <c r="I107" s="59"/>
      <c r="O107" s="59"/>
      <c r="P107" s="59"/>
      <c r="Q107" s="59"/>
    </row>
    <row r="108" spans="1:17" s="64" customFormat="1" ht="23.25" customHeight="1">
      <c r="A108" s="61" t="s">
        <v>363</v>
      </c>
      <c r="B108" s="179" t="str">
        <f t="shared" si="2"/>
        <v>2.3. Доступность товаров и услуг для потребителей Индекс нового строительства (ед.)</v>
      </c>
      <c r="C108" s="160">
        <v>1</v>
      </c>
      <c r="D108" s="280" t="s">
        <v>64</v>
      </c>
      <c r="E108" s="78" t="s">
        <v>121</v>
      </c>
      <c r="F108" s="82">
        <f>IF(F23=0,0,F109/F23)</f>
        <v>0</v>
      </c>
      <c r="G108" s="73"/>
      <c r="H108" s="65"/>
      <c r="I108" s="59"/>
      <c r="O108" s="59"/>
      <c r="P108" s="59"/>
      <c r="Q108" s="59"/>
    </row>
    <row r="109" spans="1:17" s="64" customFormat="1" ht="11.25">
      <c r="A109" s="61" t="s">
        <v>364</v>
      </c>
      <c r="B109" s="179" t="str">
        <f t="shared" si="2"/>
        <v>2.3. Доступность товаров и услуг для потребителей    Протяженность построенных сетей (км.)</v>
      </c>
      <c r="C109" s="160">
        <v>1</v>
      </c>
      <c r="D109" s="280"/>
      <c r="E109" s="80" t="s">
        <v>428</v>
      </c>
      <c r="F109" s="107">
        <v>0</v>
      </c>
      <c r="G109" s="73"/>
      <c r="H109" s="65"/>
      <c r="I109" s="59"/>
      <c r="O109" s="59"/>
      <c r="P109" s="59"/>
      <c r="Q109" s="59"/>
    </row>
    <row r="110" spans="1:17" s="64" customFormat="1" ht="12" customHeight="1">
      <c r="A110" s="61" t="s">
        <v>365</v>
      </c>
      <c r="B110" s="179" t="str">
        <f t="shared" si="2"/>
        <v>2.3. Доступность товаров и услуг для потребителей Удельное водопотребление (куб.м/чел)</v>
      </c>
      <c r="C110" s="160">
        <v>1</v>
      </c>
      <c r="D110" s="255" t="s">
        <v>122</v>
      </c>
      <c r="E110" s="83" t="s">
        <v>12</v>
      </c>
      <c r="F110" s="85">
        <f>IF(F104=0,0,F111/F104*1000)</f>
        <v>20.839078195784914</v>
      </c>
      <c r="G110" s="73"/>
      <c r="H110" s="65"/>
      <c r="I110" s="59"/>
      <c r="O110" s="59"/>
      <c r="P110" s="59"/>
      <c r="Q110" s="59"/>
    </row>
    <row r="111" spans="1:17" s="64" customFormat="1" ht="10.5" customHeight="1">
      <c r="A111" s="61" t="s">
        <v>366</v>
      </c>
      <c r="B111" s="179" t="str">
        <f t="shared" si="2"/>
        <v>2.3. Доступность товаров и услуг для потребителей    Объем воды, отпущенной всем потребителям - населению (тыс.куб.м)</v>
      </c>
      <c r="C111" s="160">
        <v>1</v>
      </c>
      <c r="D111" s="255"/>
      <c r="E111" s="81" t="s">
        <v>123</v>
      </c>
      <c r="F111" s="89">
        <f>Производственная!F23</f>
        <v>105.8</v>
      </c>
      <c r="G111" s="73"/>
      <c r="H111" s="65"/>
      <c r="I111" s="59"/>
      <c r="O111" s="59"/>
      <c r="P111" s="59"/>
      <c r="Q111" s="59"/>
    </row>
    <row r="112" spans="1:17" s="64" customFormat="1" ht="11.25">
      <c r="A112" s="61" t="s">
        <v>367</v>
      </c>
      <c r="B112" s="179" t="str">
        <f t="shared" si="2"/>
        <v>2.3. Доступность товаров и услуг для потребителей Стоимость подключения в расчете на 1 м2 (%)</v>
      </c>
      <c r="C112" s="160">
        <v>1</v>
      </c>
      <c r="D112" s="280" t="s">
        <v>124</v>
      </c>
      <c r="E112" s="83" t="s">
        <v>125</v>
      </c>
      <c r="F112" s="82">
        <f>IF(F113=0,0,(F114*F115)/F113)</f>
        <v>0</v>
      </c>
      <c r="G112" s="73"/>
      <c r="H112" s="65"/>
      <c r="I112" s="59"/>
      <c r="O112" s="59"/>
      <c r="P112" s="59"/>
      <c r="Q112" s="59"/>
    </row>
    <row r="113" spans="1:17" s="64" customFormat="1" ht="11.25">
      <c r="A113" s="61" t="s">
        <v>368</v>
      </c>
      <c r="B113" s="179" t="str">
        <f t="shared" si="2"/>
        <v>2.3. Доступность товаров и услуг для потребителей    Средняя рыночная стоимость 1 кв. м нового жилья (руб.)</v>
      </c>
      <c r="C113" s="160">
        <v>1</v>
      </c>
      <c r="D113" s="280"/>
      <c r="E113" s="130" t="s">
        <v>258</v>
      </c>
      <c r="F113" s="107">
        <v>0</v>
      </c>
      <c r="G113" s="73"/>
      <c r="H113" s="65"/>
      <c r="I113" s="59"/>
      <c r="O113" s="59"/>
      <c r="P113" s="59"/>
      <c r="Q113" s="59"/>
    </row>
    <row r="114" spans="1:17" s="64" customFormat="1" ht="11.25">
      <c r="A114" s="61" t="s">
        <v>369</v>
      </c>
      <c r="B114" s="179" t="str">
        <f t="shared" si="2"/>
        <v>2.3. Доступность товаров и услуг для потребителей    Удельная нагрузка на новое строительство (м3 в сутки на м2)</v>
      </c>
      <c r="C114" s="160">
        <v>1</v>
      </c>
      <c r="D114" s="280"/>
      <c r="E114" s="130" t="s">
        <v>427</v>
      </c>
      <c r="F114" s="107">
        <v>0</v>
      </c>
      <c r="G114" s="73"/>
      <c r="H114" s="65"/>
      <c r="I114" s="59"/>
      <c r="O114" s="59"/>
      <c r="P114" s="59"/>
      <c r="Q114" s="59"/>
    </row>
    <row r="115" spans="1:17" s="64" customFormat="1" ht="11.25">
      <c r="A115" s="61" t="s">
        <v>370</v>
      </c>
      <c r="B115" s="179" t="str">
        <f t="shared" si="2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115" s="160">
        <v>1</v>
      </c>
      <c r="D115" s="280"/>
      <c r="E115" s="130" t="s">
        <v>349</v>
      </c>
      <c r="F115" s="107">
        <v>0</v>
      </c>
      <c r="G115" s="73"/>
      <c r="H115" s="65"/>
      <c r="I115" s="59"/>
      <c r="O115" s="59"/>
      <c r="P115" s="59"/>
      <c r="Q115" s="59"/>
    </row>
    <row r="116" spans="1:17" s="64" customFormat="1" ht="12" customHeight="1">
      <c r="A116" s="61"/>
      <c r="B116" s="61"/>
      <c r="C116" s="160">
        <v>1</v>
      </c>
      <c r="D116" s="277" t="s">
        <v>413</v>
      </c>
      <c r="E116" s="278"/>
      <c r="F116" s="279"/>
      <c r="G116" s="73"/>
      <c r="H116" s="65"/>
      <c r="I116" s="59"/>
      <c r="O116" s="59"/>
      <c r="P116" s="59"/>
      <c r="Q116" s="59"/>
    </row>
    <row r="117" spans="1:17" s="64" customFormat="1" ht="11.25">
      <c r="A117" s="61" t="s">
        <v>371</v>
      </c>
      <c r="B117" s="179" t="str">
        <f>$D$116&amp;" "&amp;E117</f>
        <v>2.4. Эффективность деятельности         Рентабельность деятельности (%)</v>
      </c>
      <c r="C117" s="160">
        <v>1</v>
      </c>
      <c r="D117" s="280" t="s">
        <v>126</v>
      </c>
      <c r="E117" s="78" t="s">
        <v>127</v>
      </c>
      <c r="F117" s="86">
        <f>IF(F119=0,0,F118/F119)</f>
        <v>-0.5107322139518781</v>
      </c>
      <c r="G117" s="73"/>
      <c r="H117" s="65"/>
      <c r="I117" s="59"/>
      <c r="O117" s="59"/>
      <c r="P117" s="59"/>
      <c r="Q117" s="59"/>
    </row>
    <row r="118" spans="1:17" s="64" customFormat="1" ht="11.25">
      <c r="A118" s="61" t="s">
        <v>372</v>
      </c>
      <c r="B118" s="179" t="str">
        <f aca="true" t="shared" si="3" ref="B118:B133">$D$116&amp;" "&amp;E118</f>
        <v>2.4. Эффективность деятельности            Финансовые результаты деятельности организации коммунального комплекса до налогообложения (тыс. руб.)</v>
      </c>
      <c r="C118" s="160">
        <v>1</v>
      </c>
      <c r="D118" s="280"/>
      <c r="E118" s="131" t="s">
        <v>380</v>
      </c>
      <c r="F118" s="107">
        <v>-590.1</v>
      </c>
      <c r="G118" s="73"/>
      <c r="H118" s="65"/>
      <c r="I118" s="59"/>
      <c r="O118" s="59"/>
      <c r="P118" s="59"/>
      <c r="Q118" s="59"/>
    </row>
    <row r="119" spans="1:17" s="64" customFormat="1" ht="11.25">
      <c r="A119" s="61" t="s">
        <v>373</v>
      </c>
      <c r="B119" s="179" t="str">
        <f t="shared" si="3"/>
        <v>2.4. Эффективность деятельности            Выручка организации коммунального комплекса (тыс. руб.)</v>
      </c>
      <c r="C119" s="160">
        <v>1</v>
      </c>
      <c r="D119" s="280"/>
      <c r="E119" s="131" t="s">
        <v>381</v>
      </c>
      <c r="F119" s="107">
        <v>1155.4</v>
      </c>
      <c r="G119" s="73"/>
      <c r="H119" s="65"/>
      <c r="I119" s="59"/>
      <c r="O119" s="59"/>
      <c r="P119" s="59"/>
      <c r="Q119" s="59"/>
    </row>
    <row r="120" spans="1:17" s="64" customFormat="1" ht="11.25">
      <c r="A120" s="61" t="s">
        <v>374</v>
      </c>
      <c r="B120" s="179" t="str">
        <f t="shared" si="3"/>
        <v>2.4. Эффективность деятельности         Уровень сбора платежей (%)</v>
      </c>
      <c r="C120" s="160">
        <v>1</v>
      </c>
      <c r="D120" s="280" t="s">
        <v>128</v>
      </c>
      <c r="E120" s="78" t="s">
        <v>129</v>
      </c>
      <c r="F120" s="86">
        <f>IF(F122=0,0,F121/F122)</f>
        <v>1.4258012585979805</v>
      </c>
      <c r="G120" s="73"/>
      <c r="H120" s="65"/>
      <c r="I120" s="59"/>
      <c r="O120" s="59"/>
      <c r="P120" s="59"/>
      <c r="Q120" s="59"/>
    </row>
    <row r="121" spans="1:17" s="64" customFormat="1" ht="11.25">
      <c r="A121" s="61" t="s">
        <v>375</v>
      </c>
      <c r="B121" s="179" t="str">
        <f t="shared" si="3"/>
        <v>2.4. Эффективность деятельности            Объем средств, собранных за услуги объектов водоснабжения (тыс. руб.)</v>
      </c>
      <c r="C121" s="160">
        <v>1</v>
      </c>
      <c r="D121" s="280"/>
      <c r="E121" s="80" t="s">
        <v>485</v>
      </c>
      <c r="F121" s="107">
        <v>1948.5</v>
      </c>
      <c r="G121" s="73"/>
      <c r="H121" s="65"/>
      <c r="I121" s="59"/>
      <c r="O121" s="59"/>
      <c r="P121" s="59"/>
      <c r="Q121" s="59"/>
    </row>
    <row r="122" spans="1:17" s="64" customFormat="1" ht="11.25">
      <c r="A122" s="61" t="s">
        <v>376</v>
      </c>
      <c r="B122" s="179" t="str">
        <f t="shared" si="3"/>
        <v>2.4. Эффективность деятельности            Объем начисленных средств за услуги объектов водоснабжения (тыс. руб.)</v>
      </c>
      <c r="C122" s="160">
        <v>1</v>
      </c>
      <c r="D122" s="280"/>
      <c r="E122" s="80" t="s">
        <v>486</v>
      </c>
      <c r="F122" s="107">
        <v>1366.6</v>
      </c>
      <c r="G122" s="73"/>
      <c r="H122" s="65"/>
      <c r="I122" s="59"/>
      <c r="O122" s="59"/>
      <c r="P122" s="59"/>
      <c r="Q122" s="59"/>
    </row>
    <row r="123" spans="1:17" s="64" customFormat="1" ht="12" customHeight="1">
      <c r="A123" s="61" t="s">
        <v>377</v>
      </c>
      <c r="B123" s="179" t="str">
        <f t="shared" si="3"/>
        <v>2.4. Эффективность деятельности         Эффективность использования энергии (энергоемкость производства - производство воды), (кВтч/куб. м)</v>
      </c>
      <c r="C123" s="160">
        <v>1</v>
      </c>
      <c r="D123" s="280" t="s">
        <v>130</v>
      </c>
      <c r="E123" s="78" t="s">
        <v>131</v>
      </c>
      <c r="F123" s="90">
        <f>IF(F127=0,0,F125/F127)</f>
        <v>0.5</v>
      </c>
      <c r="G123" s="73"/>
      <c r="H123" s="65"/>
      <c r="I123" s="59"/>
      <c r="O123" s="59"/>
      <c r="P123" s="59"/>
      <c r="Q123" s="59"/>
    </row>
    <row r="124" spans="1:17" s="64" customFormat="1" ht="11.25">
      <c r="A124" s="61" t="s">
        <v>378</v>
      </c>
      <c r="B124" s="179" t="str">
        <f t="shared" si="3"/>
        <v>2.4. Эффективность деятельности         Эффективность использования энергии (энергоемкость производства - подача воды), (кВтч/куб. м)</v>
      </c>
      <c r="C124" s="160">
        <v>1</v>
      </c>
      <c r="D124" s="280"/>
      <c r="E124" s="78" t="s">
        <v>21</v>
      </c>
      <c r="F124" s="82">
        <f>IF(F35=0,0,F126/F35)</f>
        <v>0.011742602160638797</v>
      </c>
      <c r="G124" s="73"/>
      <c r="H124" s="65"/>
      <c r="I124" s="59"/>
      <c r="O124" s="59"/>
      <c r="P124" s="59"/>
      <c r="Q124" s="59"/>
    </row>
    <row r="125" spans="1:17" s="64" customFormat="1" ht="13.5" customHeight="1">
      <c r="A125" s="61" t="s">
        <v>379</v>
      </c>
      <c r="B125" s="179" t="str">
        <f t="shared" si="3"/>
        <v>2.4. Эффективность деятельности            Расход электрической энергии на производство воды (станции 1-го подъема и очистка), (МВтч)</v>
      </c>
      <c r="C125" s="160">
        <v>1</v>
      </c>
      <c r="D125" s="280"/>
      <c r="E125" s="80" t="s">
        <v>487</v>
      </c>
      <c r="F125" s="105">
        <v>0.01</v>
      </c>
      <c r="G125" s="73"/>
      <c r="H125" s="65"/>
      <c r="I125" s="59"/>
      <c r="O125" s="59"/>
      <c r="P125" s="59"/>
      <c r="Q125" s="59"/>
    </row>
    <row r="126" spans="1:17" s="64" customFormat="1" ht="10.5" customHeight="1">
      <c r="A126" s="61" t="s">
        <v>436</v>
      </c>
      <c r="B126" s="179" t="str">
        <f t="shared" si="3"/>
        <v>2.4. Эффективность деятельности            Расход электрической энергии на подачу потребителям воды (станции 2,3 и 4 подъемов, регулирующие узлы), (МВтч)</v>
      </c>
      <c r="C126" s="160">
        <v>1</v>
      </c>
      <c r="D126" s="280"/>
      <c r="E126" s="80" t="s">
        <v>488</v>
      </c>
      <c r="F126" s="105">
        <v>2.5</v>
      </c>
      <c r="G126" s="73"/>
      <c r="H126" s="65"/>
      <c r="I126" s="59"/>
      <c r="O126" s="59"/>
      <c r="P126" s="59"/>
      <c r="Q126" s="59"/>
    </row>
    <row r="127" spans="1:17" s="64" customFormat="1" ht="11.25" customHeight="1">
      <c r="A127" s="61" t="s">
        <v>437</v>
      </c>
      <c r="B127" s="179" t="str">
        <f t="shared" si="3"/>
        <v>2.4. Эффективность деятельности            Объем поднятой воды насосными станциями первого подъема (тыс.куб.м)</v>
      </c>
      <c r="C127" s="160">
        <v>1</v>
      </c>
      <c r="D127" s="280"/>
      <c r="E127" s="132" t="s">
        <v>489</v>
      </c>
      <c r="F127" s="105">
        <v>0.02</v>
      </c>
      <c r="G127" s="73"/>
      <c r="H127" s="65"/>
      <c r="I127" s="59"/>
      <c r="O127" s="59"/>
      <c r="P127" s="59"/>
      <c r="Q127" s="59"/>
    </row>
    <row r="128" spans="1:17" s="64" customFormat="1" ht="11.25">
      <c r="A128" s="61" t="s">
        <v>438</v>
      </c>
      <c r="B128" s="179" t="str">
        <f t="shared" si="3"/>
        <v>2.4. Эффективность деятельности         Эффективность использования персонала (трудоемкость производства) (чел./км сетей)</v>
      </c>
      <c r="C128" s="160">
        <v>1</v>
      </c>
      <c r="D128" s="280" t="s">
        <v>22</v>
      </c>
      <c r="E128" s="78" t="s">
        <v>559</v>
      </c>
      <c r="F128" s="82">
        <f>IF(F23=0,0,F129/F23)</f>
        <v>0.35714285714285715</v>
      </c>
      <c r="G128" s="73"/>
      <c r="H128" s="65"/>
      <c r="I128" s="59"/>
      <c r="O128" s="59"/>
      <c r="P128" s="59"/>
      <c r="Q128" s="59"/>
    </row>
    <row r="129" spans="1:17" s="64" customFormat="1" ht="11.25">
      <c r="A129" s="61" t="s">
        <v>439</v>
      </c>
      <c r="B129" s="179" t="str">
        <f t="shared" si="3"/>
        <v>2.4. Эффективность деятельности            Численность персонала (чел.)</v>
      </c>
      <c r="C129" s="160">
        <v>1</v>
      </c>
      <c r="D129" s="280"/>
      <c r="E129" s="133" t="s">
        <v>490</v>
      </c>
      <c r="F129" s="106">
        <v>4</v>
      </c>
      <c r="G129" s="73"/>
      <c r="H129" s="65"/>
      <c r="I129" s="59"/>
      <c r="O129" s="59"/>
      <c r="P129" s="59"/>
      <c r="Q129" s="59"/>
    </row>
    <row r="130" spans="1:17" s="64" customFormat="1" ht="11.25">
      <c r="A130" s="61" t="s">
        <v>440</v>
      </c>
      <c r="B130" s="179" t="str">
        <f t="shared" si="3"/>
        <v>2.4. Эффективность деятельности         Производительность труда (куб. м/чел.)</v>
      </c>
      <c r="C130" s="160">
        <v>1</v>
      </c>
      <c r="D130" s="280" t="s">
        <v>23</v>
      </c>
      <c r="E130" s="78" t="s">
        <v>24</v>
      </c>
      <c r="F130" s="82">
        <f>IF(F129=0,0,F131/F129*1000)</f>
        <v>31025</v>
      </c>
      <c r="G130" s="73"/>
      <c r="H130" s="65"/>
      <c r="I130" s="59"/>
      <c r="O130" s="59"/>
      <c r="P130" s="59"/>
      <c r="Q130" s="59"/>
    </row>
    <row r="131" spans="1:17" s="64" customFormat="1" ht="11.25">
      <c r="A131" s="61" t="s">
        <v>441</v>
      </c>
      <c r="B131" s="179" t="str">
        <f t="shared" si="3"/>
        <v>2.4. Эффективность деятельности            Объем воды, отпущенной всем потребителям (тыс.куб.м)</v>
      </c>
      <c r="C131" s="160">
        <v>1</v>
      </c>
      <c r="D131" s="280"/>
      <c r="E131" s="81" t="s">
        <v>491</v>
      </c>
      <c r="F131" s="85">
        <f>Производственная!F22</f>
        <v>124.1</v>
      </c>
      <c r="G131" s="73"/>
      <c r="H131" s="65"/>
      <c r="I131" s="59"/>
      <c r="O131" s="59"/>
      <c r="P131" s="59"/>
      <c r="Q131" s="59"/>
    </row>
    <row r="132" spans="1:17" s="64" customFormat="1" ht="11.25">
      <c r="A132" s="61" t="s">
        <v>442</v>
      </c>
      <c r="B132" s="179" t="str">
        <f t="shared" si="3"/>
        <v>2.4. Эффективность деятельности         Период сбора платежей (дней)</v>
      </c>
      <c r="C132" s="160">
        <v>1</v>
      </c>
      <c r="D132" s="280" t="s">
        <v>25</v>
      </c>
      <c r="E132" s="78" t="s">
        <v>26</v>
      </c>
      <c r="F132" s="79">
        <f>IF(F134=0,0,Справочники!I8/(F133/F134))</f>
        <v>57.64765449195083</v>
      </c>
      <c r="G132" s="73"/>
      <c r="H132" s="65"/>
      <c r="I132" s="59"/>
      <c r="O132" s="59"/>
      <c r="P132" s="59"/>
      <c r="Q132" s="59"/>
    </row>
    <row r="133" spans="1:17" s="64" customFormat="1" ht="11.25">
      <c r="A133" s="61" t="s">
        <v>443</v>
      </c>
      <c r="B133" s="179" t="str">
        <f t="shared" si="3"/>
        <v>2.4. Эффективность деятельности            Объем выручки от реализации ПП и ИП (тыс. руб.)</v>
      </c>
      <c r="C133" s="160">
        <v>1</v>
      </c>
      <c r="D133" s="280"/>
      <c r="E133" s="80" t="s">
        <v>492</v>
      </c>
      <c r="F133" s="107">
        <v>1155.4</v>
      </c>
      <c r="G133" s="73"/>
      <c r="H133" s="65"/>
      <c r="I133" s="59"/>
      <c r="O133" s="59"/>
      <c r="P133" s="59"/>
      <c r="Q133" s="59"/>
    </row>
    <row r="134" spans="1:17" s="64" customFormat="1" ht="11.25">
      <c r="A134" s="61" t="s">
        <v>444</v>
      </c>
      <c r="B134" s="179" t="str">
        <f>$D$116&amp;" "&amp;E134</f>
        <v>2.4. Эффективность деятельности            Объем дебиторской задолженности за период реализации ПП и ИП (тыс. руб.)</v>
      </c>
      <c r="C134" s="160">
        <v>1</v>
      </c>
      <c r="D134" s="280"/>
      <c r="E134" s="80" t="s">
        <v>493</v>
      </c>
      <c r="F134" s="107">
        <v>441.1</v>
      </c>
      <c r="G134" s="73"/>
      <c r="H134" s="65"/>
      <c r="I134" s="59"/>
      <c r="O134" s="59"/>
      <c r="P134" s="59"/>
      <c r="Q134" s="59"/>
    </row>
    <row r="135" spans="1:17" s="64" customFormat="1" ht="12.75" customHeight="1">
      <c r="A135" s="61"/>
      <c r="B135" s="61"/>
      <c r="C135" s="160">
        <v>1</v>
      </c>
      <c r="D135" s="277" t="s">
        <v>414</v>
      </c>
      <c r="E135" s="278"/>
      <c r="F135" s="279"/>
      <c r="G135" s="73"/>
      <c r="H135" s="65"/>
      <c r="I135" s="59"/>
      <c r="O135" s="59"/>
      <c r="P135" s="59"/>
      <c r="Q135" s="59"/>
    </row>
    <row r="136" spans="1:7" ht="11.25">
      <c r="A136" s="165" t="s">
        <v>445</v>
      </c>
      <c r="B136" s="179" t="str">
        <f>$D$135&amp;" "&amp;E136</f>
        <v>2.5. Источники инвестирования инвестиционной программы            Привлеченные средства (тыс. руб.), из них:</v>
      </c>
      <c r="C136" s="160">
        <v>1</v>
      </c>
      <c r="D136" s="275" t="s">
        <v>27</v>
      </c>
      <c r="E136" s="40" t="s">
        <v>28</v>
      </c>
      <c r="F136" s="82">
        <f>F137+F139+F140+F144+F145</f>
        <v>0</v>
      </c>
      <c r="G136" s="99"/>
    </row>
    <row r="137" spans="1:7" ht="11.25">
      <c r="A137" s="165" t="s">
        <v>446</v>
      </c>
      <c r="B137" s="179" t="str">
        <f aca="true" t="shared" si="4" ref="B137:B151">$D$135&amp;" "&amp;E137</f>
        <v>2.5. Источники инвестирования инвестиционной программы               кредиты банков (тыс. руб.)</v>
      </c>
      <c r="C137" s="160">
        <v>1</v>
      </c>
      <c r="D137" s="275"/>
      <c r="E137" s="91" t="s">
        <v>158</v>
      </c>
      <c r="F137" s="107">
        <v>0</v>
      </c>
      <c r="G137" s="99"/>
    </row>
    <row r="138" spans="1:7" ht="11.25">
      <c r="A138" s="165" t="s">
        <v>447</v>
      </c>
      <c r="B138" s="179" t="str">
        <f t="shared" si="4"/>
        <v>2.5. Источники инвестирования инвестиционной программы                             из них:  кредиты иностранных банков (тыс. руб.)</v>
      </c>
      <c r="C138" s="160">
        <v>1</v>
      </c>
      <c r="D138" s="275"/>
      <c r="E138" s="91" t="s">
        <v>29</v>
      </c>
      <c r="F138" s="107">
        <v>0</v>
      </c>
      <c r="G138" s="99"/>
    </row>
    <row r="139" spans="1:7" ht="11.25">
      <c r="A139" s="165" t="s">
        <v>448</v>
      </c>
      <c r="B139" s="179" t="str">
        <f t="shared" si="4"/>
        <v>2.5. Источники инвестирования инвестиционной программы               заемные средства других организаций (тыс. руб.)</v>
      </c>
      <c r="C139" s="160">
        <v>1</v>
      </c>
      <c r="D139" s="275"/>
      <c r="E139" s="91" t="s">
        <v>159</v>
      </c>
      <c r="F139" s="107">
        <v>0</v>
      </c>
      <c r="G139" s="99"/>
    </row>
    <row r="140" spans="1:7" ht="11.25">
      <c r="A140" s="165" t="s">
        <v>449</v>
      </c>
      <c r="B140" s="179" t="str">
        <f t="shared" si="4"/>
        <v>2.5. Источники инвестирования инвестиционной программы            бюджетные средства (тыс. руб.)</v>
      </c>
      <c r="C140" s="160">
        <v>1</v>
      </c>
      <c r="D140" s="275"/>
      <c r="E140" s="92" t="s">
        <v>30</v>
      </c>
      <c r="F140" s="82">
        <f>SUM(F141:F143)</f>
        <v>0</v>
      </c>
      <c r="G140" s="99"/>
    </row>
    <row r="141" spans="1:7" ht="11.25">
      <c r="A141" s="165" t="s">
        <v>450</v>
      </c>
      <c r="B141" s="179" t="str">
        <f t="shared" si="4"/>
        <v>2.5. Источники инвестирования инвестиционной программы                             из них:  Федеральный бюджет (тыс. руб.)</v>
      </c>
      <c r="C141" s="160">
        <v>1</v>
      </c>
      <c r="D141" s="275"/>
      <c r="E141" s="91" t="s">
        <v>31</v>
      </c>
      <c r="F141" s="107">
        <v>0</v>
      </c>
      <c r="G141" s="99"/>
    </row>
    <row r="142" spans="1:7" ht="11.25">
      <c r="A142" s="165" t="s">
        <v>451</v>
      </c>
      <c r="B142" s="179" t="str">
        <f t="shared" si="4"/>
        <v>2.5. Источники инвестирования инвестиционной программы                                           бюджет субъекта РФ (тыс. руб.)</v>
      </c>
      <c r="C142" s="160">
        <v>1</v>
      </c>
      <c r="D142" s="275"/>
      <c r="E142" s="91" t="s">
        <v>32</v>
      </c>
      <c r="F142" s="107">
        <v>0</v>
      </c>
      <c r="G142" s="99"/>
    </row>
    <row r="143" spans="1:7" ht="11.25">
      <c r="A143" s="165" t="s">
        <v>452</v>
      </c>
      <c r="B143" s="179" t="str">
        <f t="shared" si="4"/>
        <v>2.5. Источники инвестирования инвестиционной программы                                           бюджет муниципального образования (тыс. руб.)</v>
      </c>
      <c r="C143" s="160">
        <v>1</v>
      </c>
      <c r="D143" s="275"/>
      <c r="E143" s="91" t="s">
        <v>33</v>
      </c>
      <c r="F143" s="107">
        <v>0</v>
      </c>
      <c r="G143" s="99"/>
    </row>
    <row r="144" spans="1:7" ht="11.25">
      <c r="A144" s="165" t="s">
        <v>453</v>
      </c>
      <c r="B144" s="179" t="str">
        <f t="shared" si="4"/>
        <v>2.5. Источники инвестирования инвестиционной программы               средства внебюджетных фондов (тыс. руб.)</v>
      </c>
      <c r="C144" s="160">
        <v>1</v>
      </c>
      <c r="D144" s="275"/>
      <c r="E144" s="91" t="s">
        <v>160</v>
      </c>
      <c r="F144" s="107">
        <v>0</v>
      </c>
      <c r="G144" s="99"/>
    </row>
    <row r="145" spans="1:7" ht="11.25">
      <c r="A145" s="165" t="s">
        <v>454</v>
      </c>
      <c r="B145" s="179" t="str">
        <f t="shared" si="4"/>
        <v>2.5. Источники инвестирования инвестиционной программы                прочие средства (тыс. руб.)</v>
      </c>
      <c r="C145" s="160">
        <v>1</v>
      </c>
      <c r="D145" s="275"/>
      <c r="E145" s="57" t="s">
        <v>34</v>
      </c>
      <c r="F145" s="107">
        <v>0</v>
      </c>
      <c r="G145" s="99"/>
    </row>
    <row r="146" spans="1:7" ht="11.25">
      <c r="A146" s="165" t="s">
        <v>455</v>
      </c>
      <c r="B146" s="179" t="str">
        <f t="shared" si="4"/>
        <v>2.5. Источники инвестирования инвестиционной программы                амортизация (тыс.руб.)</v>
      </c>
      <c r="C146" s="160">
        <v>1</v>
      </c>
      <c r="D146" s="275"/>
      <c r="E146" s="57" t="s">
        <v>35</v>
      </c>
      <c r="F146" s="107">
        <v>0</v>
      </c>
      <c r="G146" s="99"/>
    </row>
    <row r="147" spans="1:7" ht="11.25">
      <c r="A147" s="165" t="s">
        <v>456</v>
      </c>
      <c r="B147" s="179" t="str">
        <f t="shared" si="4"/>
        <v>2.5. Источники инвестирования инвестиционной программы                инвестиционная надбавка к тарифу  (тыс.руб.)</v>
      </c>
      <c r="C147" s="160">
        <v>1</v>
      </c>
      <c r="D147" s="275"/>
      <c r="E147" s="57" t="s">
        <v>36</v>
      </c>
      <c r="F147" s="107">
        <v>140.3</v>
      </c>
      <c r="G147" s="99"/>
    </row>
    <row r="148" spans="1:7" ht="11.25">
      <c r="A148" s="165" t="s">
        <v>457</v>
      </c>
      <c r="B148" s="179" t="str">
        <f t="shared" si="4"/>
        <v>2.5. Источники инвестирования инвестиционной программы                плата за подключение  (тыс.руб.)</v>
      </c>
      <c r="C148" s="160">
        <v>1</v>
      </c>
      <c r="D148" s="275"/>
      <c r="E148" s="57" t="s">
        <v>257</v>
      </c>
      <c r="F148" s="107">
        <v>0</v>
      </c>
      <c r="G148" s="99"/>
    </row>
    <row r="149" spans="1:7" ht="11.25">
      <c r="A149" s="165" t="s">
        <v>458</v>
      </c>
      <c r="B149" s="179" t="str">
        <f t="shared" si="4"/>
        <v>2.5. Источники инвестирования инвестиционной программы                прибыль  (тыс.руб.)</v>
      </c>
      <c r="C149" s="160">
        <v>1</v>
      </c>
      <c r="D149" s="275"/>
      <c r="E149" s="57" t="s">
        <v>37</v>
      </c>
      <c r="F149" s="107">
        <v>0</v>
      </c>
      <c r="G149" s="99"/>
    </row>
    <row r="150" spans="1:7" ht="12.75">
      <c r="A150" s="165" t="s">
        <v>560</v>
      </c>
      <c r="B150" s="179" t="str">
        <f t="shared" si="4"/>
        <v>2.5. Источники инвестирования инвестиционной программы            Финансирование ИП в отчетном квартале отсутствует</v>
      </c>
      <c r="C150" s="160">
        <v>1</v>
      </c>
      <c r="D150" s="275"/>
      <c r="E150" s="40" t="s">
        <v>557</v>
      </c>
      <c r="F150" s="185" t="s">
        <v>505</v>
      </c>
      <c r="G150" s="99"/>
    </row>
    <row r="151" spans="1:7" ht="23.25" thickBot="1">
      <c r="A151" s="165" t="s">
        <v>561</v>
      </c>
      <c r="B151" s="179" t="str">
        <f t="shared" si="4"/>
        <v>2.5.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51" s="160">
        <v>1</v>
      </c>
      <c r="D151" s="276"/>
      <c r="E151" s="186" t="s">
        <v>558</v>
      </c>
      <c r="F151" s="187">
        <v>0.464</v>
      </c>
      <c r="G151" s="99"/>
    </row>
    <row r="152" spans="3:7" ht="11.25">
      <c r="C152" s="101"/>
      <c r="D152" s="102"/>
      <c r="E152" s="102"/>
      <c r="F152" s="102"/>
      <c r="G152" s="103"/>
    </row>
    <row r="153" spans="3:7" ht="11.25">
      <c r="C153" s="96"/>
      <c r="D153" s="96"/>
      <c r="E153" s="96"/>
      <c r="F153" s="96"/>
      <c r="G153" s="96"/>
    </row>
    <row r="154" spans="3:7" ht="11.25">
      <c r="C154" s="96"/>
      <c r="D154" s="96"/>
      <c r="E154" s="96"/>
      <c r="F154" s="96"/>
      <c r="G154" s="96"/>
    </row>
    <row r="155" spans="3:7" ht="11.25">
      <c r="C155" s="96"/>
      <c r="D155" s="96"/>
      <c r="E155" s="96"/>
      <c r="F155" s="96"/>
      <c r="G155" s="96"/>
    </row>
  </sheetData>
  <sheetProtection password="FA9C" sheet="1" objects="1" scenarios="1" formatColumns="0" formatRows="0"/>
  <mergeCells count="30">
    <mergeCell ref="F7:G11"/>
    <mergeCell ref="D14:F14"/>
    <mergeCell ref="D15:F15"/>
    <mergeCell ref="D21:D27"/>
    <mergeCell ref="D16:F16"/>
    <mergeCell ref="D20:F20"/>
    <mergeCell ref="D76:D87"/>
    <mergeCell ref="D28:D31"/>
    <mergeCell ref="D32:D33"/>
    <mergeCell ref="D34:D36"/>
    <mergeCell ref="D53:D68"/>
    <mergeCell ref="D75:F75"/>
    <mergeCell ref="D69:D74"/>
    <mergeCell ref="D38:D52"/>
    <mergeCell ref="D88:D101"/>
    <mergeCell ref="D116:F116"/>
    <mergeCell ref="D135:F135"/>
    <mergeCell ref="D112:D115"/>
    <mergeCell ref="D103:D104"/>
    <mergeCell ref="D105:D107"/>
    <mergeCell ref="D108:D109"/>
    <mergeCell ref="D110:D111"/>
    <mergeCell ref="D130:D131"/>
    <mergeCell ref="D132:D134"/>
    <mergeCell ref="D136:D151"/>
    <mergeCell ref="D102:F102"/>
    <mergeCell ref="D117:D119"/>
    <mergeCell ref="D120:D122"/>
    <mergeCell ref="D123:D127"/>
    <mergeCell ref="D128:D129"/>
  </mergeCells>
  <dataValidations count="2">
    <dataValidation type="list" allowBlank="1" showInputMessage="1" showErrorMessage="1" sqref="F150">
      <formula1>"Да,Нет"</formula1>
    </dataValidation>
    <dataValidation type="decimal" allowBlank="1" showInputMessage="1" showErrorMessage="1" sqref="F151">
      <formula1>0</formula1>
      <formula2>1</formula2>
    </dataValidation>
  </dataValidations>
  <printOptions horizontalCentered="1"/>
  <pageMargins left="0.33" right="0.33" top="0.24000000000000002" bottom="0.24000000000000002" header="0.24000000000000002" footer="0.2400000000000000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/>
  <dimension ref="A1:Y22"/>
  <sheetViews>
    <sheetView view="pageBreakPreview" zoomScaleSheetLayoutView="100" zoomScalePageLayoutView="0" workbookViewId="0" topLeftCell="D6">
      <selection activeCell="D11" sqref="D11:T20"/>
    </sheetView>
  </sheetViews>
  <sheetFormatPr defaultColWidth="9.140625" defaultRowHeight="11.25"/>
  <cols>
    <col min="1" max="1" width="9.140625" style="137" hidden="1" customWidth="1"/>
    <col min="2" max="2" width="3.28125" style="137" hidden="1" customWidth="1"/>
    <col min="3" max="3" width="8.140625" style="137" hidden="1" customWidth="1"/>
    <col min="4" max="18" width="9.140625" style="137" customWidth="1"/>
    <col min="19" max="19" width="14.140625" style="137" customWidth="1"/>
    <col min="20" max="20" width="9.28125" style="137" hidden="1" customWidth="1"/>
    <col min="21" max="21" width="4.140625" style="137" customWidth="1"/>
    <col min="22" max="22" width="9.140625" style="137" customWidth="1"/>
    <col min="23" max="25" width="9.140625" style="166" customWidth="1"/>
    <col min="26" max="16384" width="9.140625" style="137" customWidth="1"/>
  </cols>
  <sheetData>
    <row r="1" spans="1:2" ht="135" hidden="1">
      <c r="A1" s="58" t="str">
        <f>Справочники!E6</f>
        <v>Наименование регулирующего органа:</v>
      </c>
      <c r="B1" s="93" t="str">
        <f>mo_n</f>
        <v>Спасский городской округ</v>
      </c>
    </row>
    <row r="2" spans="1:2" ht="45" hidden="1">
      <c r="A2" s="58"/>
      <c r="B2" s="93" t="str">
        <f>oktmo_n</f>
        <v>5720000</v>
      </c>
    </row>
    <row r="3" spans="1:25" ht="25.5" hidden="1">
      <c r="A3" s="58" t="str">
        <f>Справочники!F8</f>
        <v>IV квартал</v>
      </c>
      <c r="B3" s="59"/>
      <c r="W3" s="161">
        <v>1</v>
      </c>
      <c r="X3" s="161" t="s">
        <v>135</v>
      </c>
      <c r="Y3" s="161" t="str">
        <f>Справочники!F5</f>
        <v>Приморский край</v>
      </c>
    </row>
    <row r="4" spans="1:25" ht="25.5" hidden="1">
      <c r="A4" s="58">
        <f>Справочники!G8</f>
        <v>2010</v>
      </c>
      <c r="B4" s="59"/>
      <c r="W4" s="161">
        <v>2</v>
      </c>
      <c r="X4" s="161" t="s">
        <v>134</v>
      </c>
      <c r="Y4" s="161" t="str">
        <f>Справочники!F8</f>
        <v>IV квартал</v>
      </c>
    </row>
    <row r="5" spans="1:25" ht="13.5" customHeight="1" hidden="1">
      <c r="A5" s="58" t="str">
        <f>org_n</f>
        <v>МУП РЭУ-2 микрорайона им. С. Лазо</v>
      </c>
      <c r="B5" s="59">
        <f>fil</f>
        <v>0</v>
      </c>
      <c r="W5" s="161">
        <v>3</v>
      </c>
      <c r="X5" s="161" t="s">
        <v>133</v>
      </c>
      <c r="Y5" s="161">
        <f>Справочники!G8</f>
        <v>2010</v>
      </c>
    </row>
    <row r="6" spans="1:25" ht="0.75" customHeight="1">
      <c r="A6" s="58" t="str">
        <f>inn</f>
        <v>2510001679</v>
      </c>
      <c r="B6" s="59" t="str">
        <f>kpp</f>
        <v>251001001</v>
      </c>
      <c r="W6" s="161">
        <v>4</v>
      </c>
      <c r="X6" s="161" t="s">
        <v>324</v>
      </c>
      <c r="Y6" s="161" t="str">
        <f>mo_n</f>
        <v>Спасский городской округ</v>
      </c>
    </row>
    <row r="7" spans="2:25" ht="12.75" hidden="1">
      <c r="B7" s="138"/>
      <c r="C7" s="139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1"/>
      <c r="W7" s="161">
        <v>5</v>
      </c>
      <c r="X7" s="161" t="s">
        <v>325</v>
      </c>
      <c r="Y7" s="161" t="str">
        <f>oktmo_n</f>
        <v>5720000</v>
      </c>
    </row>
    <row r="8" spans="1:25" s="144" customFormat="1" ht="63.75" hidden="1">
      <c r="A8" s="137"/>
      <c r="B8" s="138"/>
      <c r="C8" s="142"/>
      <c r="D8" s="290" t="s">
        <v>164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2"/>
      <c r="U8" s="143"/>
      <c r="W8" s="161">
        <v>6</v>
      </c>
      <c r="X8" s="161" t="s">
        <v>326</v>
      </c>
      <c r="Y8" s="162" t="str">
        <f>org_n</f>
        <v>МУП РЭУ-2 микрорайона им. С. Лазо</v>
      </c>
    </row>
    <row r="9" spans="1:25" ht="25.5" hidden="1">
      <c r="A9" s="144"/>
      <c r="B9" s="145"/>
      <c r="C9" s="146"/>
      <c r="D9" s="293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5"/>
      <c r="U9" s="147"/>
      <c r="W9" s="161">
        <v>7</v>
      </c>
      <c r="X9" s="161" t="s">
        <v>327</v>
      </c>
      <c r="Y9" s="161" t="str">
        <f>inn</f>
        <v>2510001679</v>
      </c>
    </row>
    <row r="10" spans="2:25" ht="26.25" thickBot="1">
      <c r="B10" s="138"/>
      <c r="C10" s="142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7"/>
      <c r="W10" s="161">
        <v>8</v>
      </c>
      <c r="X10" s="162" t="s">
        <v>328</v>
      </c>
      <c r="Y10" s="161" t="str">
        <f>kpp</f>
        <v>251001001</v>
      </c>
    </row>
    <row r="11" spans="2:25" ht="12.75">
      <c r="B11" s="138"/>
      <c r="C11" s="142"/>
      <c r="D11" s="298" t="s">
        <v>1241</v>
      </c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300"/>
      <c r="U11" s="147"/>
      <c r="W11" s="161">
        <v>9</v>
      </c>
      <c r="X11" s="161" t="s">
        <v>329</v>
      </c>
      <c r="Y11" s="163" t="str">
        <f>org_n&amp;"_INN:"&amp;inn&amp;"_KPP:"&amp;kpp</f>
        <v>МУП РЭУ-2 микрорайона им. С. Лазо_INN:2510001679_KPP:251001001</v>
      </c>
    </row>
    <row r="12" spans="2:25" ht="76.5">
      <c r="B12" s="138"/>
      <c r="C12" s="142"/>
      <c r="D12" s="301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3"/>
      <c r="U12" s="147"/>
      <c r="W12" s="161">
        <v>10</v>
      </c>
      <c r="X12" s="161" t="s">
        <v>136</v>
      </c>
      <c r="Y12" s="161" t="str">
        <f>vprod</f>
        <v>Транспортировка и распределение воды</v>
      </c>
    </row>
    <row r="13" spans="2:25" ht="12.75">
      <c r="B13" s="138"/>
      <c r="C13" s="142"/>
      <c r="D13" s="301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3"/>
      <c r="U13" s="147"/>
      <c r="W13" s="161">
        <v>11</v>
      </c>
      <c r="X13" s="161" t="s">
        <v>1</v>
      </c>
      <c r="Y13" s="161">
        <f>fil</f>
        <v>0</v>
      </c>
    </row>
    <row r="14" spans="2:21" ht="11.25">
      <c r="B14" s="138"/>
      <c r="C14" s="142"/>
      <c r="D14" s="301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3"/>
      <c r="U14" s="147"/>
    </row>
    <row r="15" spans="2:21" ht="11.25">
      <c r="B15" s="138"/>
      <c r="C15" s="142"/>
      <c r="D15" s="301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3"/>
      <c r="U15" s="147"/>
    </row>
    <row r="16" spans="2:21" ht="11.25">
      <c r="B16" s="138"/>
      <c r="C16" s="142"/>
      <c r="D16" s="301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3"/>
      <c r="U16" s="147"/>
    </row>
    <row r="17" spans="2:21" ht="11.25">
      <c r="B17" s="138"/>
      <c r="C17" s="142"/>
      <c r="D17" s="301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3"/>
      <c r="U17" s="147"/>
    </row>
    <row r="18" spans="2:21" ht="11.25">
      <c r="B18" s="138"/>
      <c r="C18" s="142"/>
      <c r="D18" s="301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3"/>
      <c r="U18" s="147"/>
    </row>
    <row r="19" spans="2:21" ht="11.25">
      <c r="B19" s="138"/>
      <c r="C19" s="142"/>
      <c r="D19" s="301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3"/>
      <c r="U19" s="147"/>
    </row>
    <row r="20" spans="2:21" ht="11.25">
      <c r="B20" s="138"/>
      <c r="C20" s="149" t="s">
        <v>38</v>
      </c>
      <c r="D20" s="301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3"/>
      <c r="U20" s="147"/>
    </row>
    <row r="21" spans="2:21" ht="12" thickBot="1">
      <c r="B21" s="138"/>
      <c r="C21" s="142"/>
      <c r="D21" s="296" t="s">
        <v>39</v>
      </c>
      <c r="E21" s="297"/>
      <c r="F21" s="297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1"/>
      <c r="U21" s="147"/>
    </row>
    <row r="22" spans="2:21" ht="11.25">
      <c r="B22" s="138"/>
      <c r="C22" s="152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4"/>
    </row>
  </sheetData>
  <sheetProtection password="FA9C" sheet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59" right="0.44" top="0.53" bottom="0.38" header="0.5118110236220472" footer="0.26"/>
  <pageSetup fitToHeight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/>
  <dimension ref="A1:B29"/>
  <sheetViews>
    <sheetView zoomScalePageLayoutView="0" workbookViewId="0" topLeftCell="A1">
      <selection activeCell="A2" sqref="A2"/>
    </sheetView>
  </sheetViews>
  <sheetFormatPr defaultColWidth="9.140625" defaultRowHeight="11.25"/>
  <cols>
    <col min="1" max="1" width="24.140625" style="24" customWidth="1"/>
    <col min="2" max="2" width="68.7109375" style="24" customWidth="1"/>
    <col min="3" max="16384" width="9.140625" style="24" customWidth="1"/>
  </cols>
  <sheetData>
    <row r="1" spans="1:2" s="6" customFormat="1" ht="11.25">
      <c r="A1" s="118" t="s">
        <v>537</v>
      </c>
      <c r="B1" s="118" t="s">
        <v>538</v>
      </c>
    </row>
    <row r="2" ht="12.75">
      <c r="A2" s="206"/>
    </row>
    <row r="3" ht="12.75">
      <c r="A3" s="206"/>
    </row>
    <row r="4" ht="12.75">
      <c r="A4" s="206"/>
    </row>
    <row r="5" ht="12.75">
      <c r="A5" s="206"/>
    </row>
    <row r="6" ht="12.75">
      <c r="A6" s="206"/>
    </row>
    <row r="7" ht="12.75">
      <c r="A7" s="206"/>
    </row>
    <row r="8" ht="12.75">
      <c r="A8" s="206"/>
    </row>
    <row r="9" ht="12.75">
      <c r="A9" s="206"/>
    </row>
    <row r="10" ht="12.75">
      <c r="A10" s="206"/>
    </row>
    <row r="11" ht="12.75">
      <c r="A11" s="206"/>
    </row>
    <row r="12" ht="12.75">
      <c r="A12" s="206"/>
    </row>
    <row r="13" ht="12.75">
      <c r="A13" s="206"/>
    </row>
    <row r="14" ht="12.75">
      <c r="A14" s="206"/>
    </row>
    <row r="15" ht="12.75">
      <c r="A15" s="206"/>
    </row>
    <row r="16" ht="12.75">
      <c r="A16" s="206"/>
    </row>
    <row r="17" ht="12.75">
      <c r="A17" s="206"/>
    </row>
    <row r="18" ht="12.75">
      <c r="A18" s="206"/>
    </row>
    <row r="19" ht="12.75">
      <c r="A19" s="206"/>
    </row>
    <row r="20" ht="12.75">
      <c r="A20" s="206"/>
    </row>
    <row r="21" ht="12.75">
      <c r="A21" s="206"/>
    </row>
    <row r="22" ht="12.75">
      <c r="A22" s="206"/>
    </row>
    <row r="23" ht="12.75">
      <c r="A23" s="206"/>
    </row>
    <row r="24" ht="12.75">
      <c r="A24" s="206"/>
    </row>
    <row r="25" ht="12.75">
      <c r="A25" s="206"/>
    </row>
    <row r="26" ht="12.75">
      <c r="A26" s="206"/>
    </row>
    <row r="27" ht="12.75">
      <c r="A27" s="206"/>
    </row>
    <row r="28" ht="12.75">
      <c r="A28" s="136"/>
    </row>
    <row r="29" ht="12.75">
      <c r="A29" s="136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A1"/>
  <sheetViews>
    <sheetView zoomScalePageLayoutView="0" workbookViewId="0" topLeftCell="A16">
      <selection activeCell="M49" sqref="M49"/>
    </sheetView>
  </sheetViews>
  <sheetFormatPr defaultColWidth="9.140625" defaultRowHeight="11.25"/>
  <sheetData/>
  <sheetProtection password="FA9C" sheet="1" scenarios="1" formatColumns="0" formatRows="0"/>
  <printOptions/>
  <pageMargins left="0.75" right="0.75" top="1" bottom="1" header="0.5" footer="0.5"/>
  <pageSetup orientation="portrait" paperSize="9" r:id="rId4"/>
  <legacyDrawing r:id="rId3"/>
  <oleObjects>
    <oleObject progId="Документ" shapeId="1895366" r:id="rId1"/>
    <oleObject progId="Документ" shapeId="1895367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D1">
      <selection activeCell="N20" sqref="N20"/>
    </sheetView>
  </sheetViews>
  <sheetFormatPr defaultColWidth="9.140625" defaultRowHeight="11.25"/>
  <cols>
    <col min="1" max="2" width="52.28125" style="2" customWidth="1"/>
    <col min="3" max="3" width="22.7109375" style="2" customWidth="1"/>
    <col min="4" max="4" width="22.28125" style="2" customWidth="1"/>
    <col min="5" max="5" width="31.8515625" style="2" customWidth="1"/>
    <col min="6" max="17" width="9.140625" style="2" customWidth="1"/>
    <col min="18" max="18" width="41.57421875" style="2" customWidth="1"/>
    <col min="19" max="19" width="9.140625" style="2" customWidth="1"/>
    <col min="20" max="20" width="42.421875" style="2" customWidth="1"/>
    <col min="21" max="16384" width="9.140625" style="2" customWidth="1"/>
  </cols>
  <sheetData>
    <row r="1" spans="1:5" ht="38.25">
      <c r="A1" s="6" t="s">
        <v>552</v>
      </c>
      <c r="D1" s="28" t="s">
        <v>167</v>
      </c>
      <c r="E1" s="32" t="s">
        <v>95</v>
      </c>
    </row>
    <row r="2" spans="1:5" ht="25.5">
      <c r="A2" s="6" t="s">
        <v>553</v>
      </c>
      <c r="B2" s="27" t="s">
        <v>166</v>
      </c>
      <c r="D2" s="28" t="s">
        <v>170</v>
      </c>
      <c r="E2" s="32" t="s">
        <v>71</v>
      </c>
    </row>
    <row r="3" spans="1:18" ht="38.25">
      <c r="A3" s="6" t="s">
        <v>554</v>
      </c>
      <c r="B3" s="26" t="s">
        <v>165</v>
      </c>
      <c r="D3" s="29" t="s">
        <v>171</v>
      </c>
      <c r="E3" s="32" t="s">
        <v>72</v>
      </c>
      <c r="R3" s="2" t="s">
        <v>68</v>
      </c>
    </row>
    <row r="4" spans="1:20" ht="51">
      <c r="A4" s="6" t="s">
        <v>555</v>
      </c>
      <c r="C4" s="2" t="s">
        <v>516</v>
      </c>
      <c r="D4" s="28" t="s">
        <v>169</v>
      </c>
      <c r="E4" s="31" t="s">
        <v>73</v>
      </c>
      <c r="N4" s="2" t="s">
        <v>523</v>
      </c>
      <c r="P4" s="2" t="s">
        <v>523</v>
      </c>
      <c r="R4" s="31" t="s">
        <v>77</v>
      </c>
      <c r="T4" s="4" t="s">
        <v>512</v>
      </c>
    </row>
    <row r="5" spans="1:20" ht="25.5">
      <c r="A5" s="6" t="s">
        <v>429</v>
      </c>
      <c r="C5" s="2" t="s">
        <v>517</v>
      </c>
      <c r="D5" s="29" t="s">
        <v>168</v>
      </c>
      <c r="E5" s="31" t="s">
        <v>86</v>
      </c>
      <c r="N5" s="2" t="s">
        <v>504</v>
      </c>
      <c r="P5" s="2">
        <v>2008</v>
      </c>
      <c r="R5" s="31" t="s">
        <v>78</v>
      </c>
      <c r="T5" s="4" t="s">
        <v>524</v>
      </c>
    </row>
    <row r="6" spans="1:20" ht="25.5">
      <c r="A6" s="6" t="s">
        <v>430</v>
      </c>
      <c r="C6" s="2" t="s">
        <v>518</v>
      </c>
      <c r="D6" s="28" t="s">
        <v>172</v>
      </c>
      <c r="E6" s="31" t="s">
        <v>87</v>
      </c>
      <c r="N6" s="2" t="s">
        <v>525</v>
      </c>
      <c r="P6" s="2">
        <v>2009</v>
      </c>
      <c r="R6" s="31" t="s">
        <v>79</v>
      </c>
      <c r="T6" s="4" t="s">
        <v>526</v>
      </c>
    </row>
    <row r="7" spans="1:20" ht="25.5">
      <c r="A7" s="6" t="s">
        <v>431</v>
      </c>
      <c r="C7" s="2" t="s">
        <v>519</v>
      </c>
      <c r="D7" s="23"/>
      <c r="N7" s="2" t="s">
        <v>527</v>
      </c>
      <c r="P7" s="2">
        <v>2010</v>
      </c>
      <c r="R7" s="31" t="s">
        <v>80</v>
      </c>
      <c r="T7" s="4" t="s">
        <v>528</v>
      </c>
    </row>
    <row r="8" spans="1:20" ht="25.5">
      <c r="A8" s="6" t="s">
        <v>432</v>
      </c>
      <c r="C8" s="2" t="s">
        <v>520</v>
      </c>
      <c r="D8" s="23"/>
      <c r="N8" s="2" t="s">
        <v>529</v>
      </c>
      <c r="P8" s="2">
        <v>2011</v>
      </c>
      <c r="R8" s="31" t="s">
        <v>107</v>
      </c>
      <c r="T8" s="4" t="s">
        <v>530</v>
      </c>
    </row>
    <row r="9" spans="1:20" ht="12.75">
      <c r="A9" s="6" t="s">
        <v>433</v>
      </c>
      <c r="C9" s="2" t="s">
        <v>521</v>
      </c>
      <c r="D9" s="23"/>
      <c r="N9" s="2" t="s">
        <v>76</v>
      </c>
      <c r="R9" s="31" t="s">
        <v>108</v>
      </c>
      <c r="T9" s="4" t="s">
        <v>531</v>
      </c>
    </row>
    <row r="10" spans="1:20" ht="12.75">
      <c r="A10" s="6" t="s">
        <v>434</v>
      </c>
      <c r="C10" s="2" t="s">
        <v>522</v>
      </c>
      <c r="D10" s="23"/>
      <c r="R10" s="31" t="s">
        <v>109</v>
      </c>
      <c r="T10" s="4" t="s">
        <v>532</v>
      </c>
    </row>
    <row r="11" spans="1:18" ht="12.75">
      <c r="A11" s="6" t="s">
        <v>543</v>
      </c>
      <c r="R11" s="31" t="s">
        <v>110</v>
      </c>
    </row>
    <row r="12" spans="1:18" ht="12.75">
      <c r="A12" s="5" t="s">
        <v>556</v>
      </c>
      <c r="R12" s="31" t="s">
        <v>111</v>
      </c>
    </row>
    <row r="13" spans="1:18" ht="38.25">
      <c r="A13" s="6" t="s">
        <v>503</v>
      </c>
      <c r="N13" s="2" t="s">
        <v>533</v>
      </c>
      <c r="R13" s="32" t="s">
        <v>112</v>
      </c>
    </row>
    <row r="14" spans="1:19" ht="25.5">
      <c r="A14" s="6" t="s">
        <v>382</v>
      </c>
      <c r="R14" s="31" t="s">
        <v>113</v>
      </c>
      <c r="S14" s="2" t="s">
        <v>534</v>
      </c>
    </row>
    <row r="15" spans="1:19" ht="12.75">
      <c r="A15" s="6" t="s">
        <v>542</v>
      </c>
      <c r="R15" s="31" t="s">
        <v>114</v>
      </c>
      <c r="S15" s="2" t="s">
        <v>505</v>
      </c>
    </row>
    <row r="16" spans="1:18" ht="12.75">
      <c r="A16" s="6" t="s">
        <v>383</v>
      </c>
      <c r="R16" s="31" t="s">
        <v>115</v>
      </c>
    </row>
    <row r="17" spans="1:18" ht="25.5">
      <c r="A17" s="6" t="s">
        <v>384</v>
      </c>
      <c r="R17" s="31" t="s">
        <v>116</v>
      </c>
    </row>
    <row r="18" spans="1:18" ht="25.5">
      <c r="A18" s="6" t="s">
        <v>385</v>
      </c>
      <c r="R18" s="31" t="s">
        <v>138</v>
      </c>
    </row>
    <row r="19" ht="12.75">
      <c r="A19" s="6" t="s">
        <v>386</v>
      </c>
    </row>
    <row r="20" ht="12.75">
      <c r="A20" s="6" t="s">
        <v>387</v>
      </c>
    </row>
    <row r="21" ht="12.75">
      <c r="A21" s="6" t="s">
        <v>541</v>
      </c>
    </row>
    <row r="22" ht="12.75">
      <c r="A22" s="6" t="s">
        <v>388</v>
      </c>
    </row>
    <row r="23" ht="12.75">
      <c r="A23" s="6" t="s">
        <v>389</v>
      </c>
    </row>
    <row r="24" ht="12.75">
      <c r="A24" s="6" t="s">
        <v>390</v>
      </c>
    </row>
    <row r="25" ht="12.75">
      <c r="A25" s="6" t="s">
        <v>391</v>
      </c>
    </row>
    <row r="26" ht="12.75">
      <c r="A26" s="6" t="s">
        <v>392</v>
      </c>
    </row>
    <row r="27" ht="12.75">
      <c r="A27" s="6" t="s">
        <v>393</v>
      </c>
    </row>
    <row r="28" ht="12.75">
      <c r="A28" s="6" t="s">
        <v>394</v>
      </c>
    </row>
    <row r="29" ht="12.75">
      <c r="A29" s="6" t="s">
        <v>395</v>
      </c>
    </row>
    <row r="30" ht="12.75">
      <c r="A30" s="6" t="s">
        <v>396</v>
      </c>
    </row>
    <row r="31" ht="12.75">
      <c r="A31" s="6" t="s">
        <v>397</v>
      </c>
    </row>
    <row r="32" ht="12.75">
      <c r="A32" s="6" t="s">
        <v>398</v>
      </c>
    </row>
    <row r="33" ht="12.75">
      <c r="A33" s="6" t="s">
        <v>502</v>
      </c>
    </row>
    <row r="34" ht="12.75">
      <c r="A34" s="6" t="s">
        <v>399</v>
      </c>
    </row>
    <row r="35" ht="12.75">
      <c r="A35" s="6" t="s">
        <v>400</v>
      </c>
    </row>
    <row r="36" ht="12.75">
      <c r="A36" s="6" t="s">
        <v>401</v>
      </c>
    </row>
    <row r="37" ht="12.75">
      <c r="A37" s="6" t="s">
        <v>402</v>
      </c>
    </row>
    <row r="38" ht="12.75">
      <c r="A38" s="6" t="s">
        <v>403</v>
      </c>
    </row>
    <row r="39" ht="12.75">
      <c r="A39" s="6" t="s">
        <v>404</v>
      </c>
    </row>
    <row r="40" ht="12.75">
      <c r="A40" s="6" t="s">
        <v>405</v>
      </c>
    </row>
    <row r="41" ht="12.75">
      <c r="A41" s="6" t="s">
        <v>494</v>
      </c>
    </row>
    <row r="42" ht="12.75">
      <c r="A42" s="6" t="s">
        <v>495</v>
      </c>
    </row>
    <row r="43" ht="12.75">
      <c r="A43" s="6" t="s">
        <v>496</v>
      </c>
    </row>
    <row r="44" ht="12.75">
      <c r="A44" s="6" t="s">
        <v>497</v>
      </c>
    </row>
    <row r="45" ht="12.75">
      <c r="A45" s="6" t="s">
        <v>498</v>
      </c>
    </row>
    <row r="46" ht="12.75">
      <c r="A46" s="6" t="s">
        <v>175</v>
      </c>
    </row>
    <row r="47" ht="12.75">
      <c r="A47" s="6" t="s">
        <v>176</v>
      </c>
    </row>
    <row r="48" ht="12.75">
      <c r="A48" s="6" t="s">
        <v>419</v>
      </c>
    </row>
    <row r="49" ht="12.75">
      <c r="A49" s="6" t="s">
        <v>420</v>
      </c>
    </row>
    <row r="50" ht="12.75">
      <c r="A50" s="6" t="s">
        <v>421</v>
      </c>
    </row>
    <row r="51" ht="12.75">
      <c r="A51" s="6" t="s">
        <v>161</v>
      </c>
    </row>
    <row r="52" ht="12.75">
      <c r="A52" s="6" t="s">
        <v>162</v>
      </c>
    </row>
    <row r="53" ht="12.75">
      <c r="A53" s="6" t="s">
        <v>163</v>
      </c>
    </row>
    <row r="54" ht="12.75">
      <c r="A54" s="6" t="s">
        <v>459</v>
      </c>
    </row>
    <row r="55" ht="12.75">
      <c r="A55" s="6" t="s">
        <v>460</v>
      </c>
    </row>
    <row r="56" ht="12.75">
      <c r="A56" s="6" t="s">
        <v>461</v>
      </c>
    </row>
    <row r="57" ht="12.75">
      <c r="A57" s="6" t="s">
        <v>462</v>
      </c>
    </row>
    <row r="58" ht="12.75">
      <c r="A58" s="6" t="s">
        <v>463</v>
      </c>
    </row>
    <row r="59" ht="12.75">
      <c r="A59" s="6" t="s">
        <v>464</v>
      </c>
    </row>
    <row r="60" ht="12.75">
      <c r="A60" s="6" t="s">
        <v>465</v>
      </c>
    </row>
    <row r="61" ht="12.75">
      <c r="A61" s="6" t="s">
        <v>466</v>
      </c>
    </row>
    <row r="62" ht="12.75">
      <c r="A62" s="6" t="s">
        <v>467</v>
      </c>
    </row>
    <row r="63" ht="12.75">
      <c r="A63" s="6" t="s">
        <v>468</v>
      </c>
    </row>
    <row r="64" ht="12.75">
      <c r="A64" s="6" t="s">
        <v>469</v>
      </c>
    </row>
    <row r="65" ht="12.75">
      <c r="A65" s="6" t="s">
        <v>470</v>
      </c>
    </row>
    <row r="66" ht="12.75">
      <c r="A66" s="6" t="s">
        <v>471</v>
      </c>
    </row>
    <row r="67" ht="12.75">
      <c r="A67" s="6" t="s">
        <v>472</v>
      </c>
    </row>
    <row r="68" ht="12.75">
      <c r="A68" s="6" t="s">
        <v>473</v>
      </c>
    </row>
    <row r="69" ht="12.75">
      <c r="A69" s="6" t="s">
        <v>474</v>
      </c>
    </row>
    <row r="70" ht="12.75">
      <c r="A70" s="6" t="s">
        <v>475</v>
      </c>
    </row>
    <row r="71" ht="12.75">
      <c r="A71" s="6" t="s">
        <v>476</v>
      </c>
    </row>
    <row r="72" ht="12.75">
      <c r="A72" s="6" t="s">
        <v>477</v>
      </c>
    </row>
    <row r="73" ht="12.75">
      <c r="A73" s="6" t="s">
        <v>478</v>
      </c>
    </row>
    <row r="74" ht="12.75">
      <c r="A74" s="6" t="s">
        <v>479</v>
      </c>
    </row>
    <row r="75" ht="12.75">
      <c r="A75" s="6" t="s">
        <v>539</v>
      </c>
    </row>
    <row r="76" ht="12.75">
      <c r="A76" s="6" t="s">
        <v>480</v>
      </c>
    </row>
    <row r="77" ht="12.75">
      <c r="A77" s="6" t="s">
        <v>481</v>
      </c>
    </row>
    <row r="78" ht="12.75">
      <c r="A78" s="6" t="s">
        <v>482</v>
      </c>
    </row>
    <row r="79" ht="12.75">
      <c r="A79" s="6" t="s">
        <v>483</v>
      </c>
    </row>
    <row r="80" ht="12.75">
      <c r="A80" s="6" t="s">
        <v>484</v>
      </c>
    </row>
    <row r="81" ht="12.75">
      <c r="A81" s="6" t="s">
        <v>540</v>
      </c>
    </row>
    <row r="82" ht="12.75">
      <c r="A82" s="6" t="s">
        <v>499</v>
      </c>
    </row>
    <row r="83" ht="12.75">
      <c r="A83" s="6" t="s">
        <v>500</v>
      </c>
    </row>
    <row r="84" ht="12.75">
      <c r="A84" s="6" t="s">
        <v>501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02">
    <tabColor indexed="53"/>
  </sheetPr>
  <dimension ref="A3:U17"/>
  <sheetViews>
    <sheetView zoomScalePageLayoutView="0" workbookViewId="0" topLeftCell="C1">
      <selection activeCell="P37" sqref="P37"/>
    </sheetView>
  </sheetViews>
  <sheetFormatPr defaultColWidth="9.140625" defaultRowHeight="11.25"/>
  <cols>
    <col min="1" max="16384" width="9.140625" style="54" customWidth="1"/>
  </cols>
  <sheetData>
    <row r="3" spans="1:17" s="37" customFormat="1" ht="16.5" customHeight="1">
      <c r="A3" s="33"/>
      <c r="C3" s="38"/>
      <c r="D3" s="46"/>
      <c r="E3" s="47"/>
      <c r="F3" s="48"/>
      <c r="G3" s="48"/>
      <c r="H3" s="48"/>
      <c r="I3" s="49"/>
      <c r="J3" s="50">
        <f>ROUND(IF($I5=0,0,I3/$I5)*100,1)</f>
        <v>0</v>
      </c>
      <c r="K3" s="51"/>
      <c r="L3" s="51"/>
      <c r="M3" s="51"/>
      <c r="N3" s="52"/>
      <c r="O3" s="51"/>
      <c r="P3" s="53"/>
      <c r="Q3" s="39"/>
    </row>
    <row r="7" ht="12" thickBot="1"/>
    <row r="8" spans="2:21" s="41" customFormat="1" ht="11.25">
      <c r="B8" s="42"/>
      <c r="C8" s="43"/>
      <c r="D8" s="304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6"/>
      <c r="U8" s="44"/>
    </row>
    <row r="9" spans="2:21" s="41" customFormat="1" ht="11.25">
      <c r="B9" s="42"/>
      <c r="C9" s="43"/>
      <c r="D9" s="307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9"/>
      <c r="U9" s="44"/>
    </row>
    <row r="10" spans="2:21" s="41" customFormat="1" ht="11.25">
      <c r="B10" s="42"/>
      <c r="C10" s="43"/>
      <c r="D10" s="307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9"/>
      <c r="U10" s="44"/>
    </row>
    <row r="11" spans="2:21" s="41" customFormat="1" ht="11.25">
      <c r="B11" s="42"/>
      <c r="C11" s="43"/>
      <c r="D11" s="307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9"/>
      <c r="U11" s="44"/>
    </row>
    <row r="12" spans="2:21" s="41" customFormat="1" ht="11.25">
      <c r="B12" s="42"/>
      <c r="C12" s="43"/>
      <c r="D12" s="307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9"/>
      <c r="U12" s="44"/>
    </row>
    <row r="13" spans="2:21" s="41" customFormat="1" ht="11.25">
      <c r="B13" s="42"/>
      <c r="C13" s="43"/>
      <c r="D13" s="307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9"/>
      <c r="U13" s="44"/>
    </row>
    <row r="14" spans="2:21" s="41" customFormat="1" ht="11.25">
      <c r="B14" s="42"/>
      <c r="C14" s="43"/>
      <c r="D14" s="307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9"/>
      <c r="U14" s="44"/>
    </row>
    <row r="15" spans="2:21" s="41" customFormat="1" ht="11.25">
      <c r="B15" s="42"/>
      <c r="C15" s="43"/>
      <c r="D15" s="307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9"/>
      <c r="U15" s="44"/>
    </row>
    <row r="16" spans="2:21" s="41" customFormat="1" ht="11.25">
      <c r="B16" s="42"/>
      <c r="C16" s="43"/>
      <c r="D16" s="307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9"/>
      <c r="U16" s="44"/>
    </row>
    <row r="17" spans="2:21" s="41" customFormat="1" ht="11.25">
      <c r="B17" s="42"/>
      <c r="C17" s="45" t="s">
        <v>38</v>
      </c>
      <c r="D17" s="307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9"/>
      <c r="U17" s="44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водоснабжения</dc:title>
  <dc:subject>Мониторинг выполнения производственных и инвестиционных программ в сфере водоснабжения</dc:subject>
  <dc:creator>--</dc:creator>
  <cp:keywords/>
  <dc:description/>
  <cp:lastModifiedBy>MrX</cp:lastModifiedBy>
  <cp:lastPrinted>2011-02-21T06:36:43Z</cp:lastPrinted>
  <dcterms:created xsi:type="dcterms:W3CDTF">2004-05-21T07:18:45Z</dcterms:created>
  <dcterms:modified xsi:type="dcterms:W3CDTF">2011-02-21T06:39:47Z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5.4</vt:lpwstr>
  </property>
</Properties>
</file>